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dc469db1eff10b87/12 Gretolite/"/>
    </mc:Choice>
  </mc:AlternateContent>
  <xr:revisionPtr revIDLastSave="124" documentId="11_0B1D56BE9CDCCE836B02CE7A5FB0D4A9BBFD1C62" xr6:coauthVersionLast="47" xr6:coauthVersionMax="47" xr10:uidLastSave="{4D57DCB5-810E-41DA-B0B5-B11430327A0C}"/>
  <bookViews>
    <workbookView xWindow="-108" yWindow="-108" windowWidth="23256" windowHeight="12456" xr2:uid="{00000000-000D-0000-FFFF-FFFF00000000}"/>
  </bookViews>
  <sheets>
    <sheet name="Tax Chart" sheetId="2" r:id="rId1"/>
    <sheet name="Personal Tax Calculator " sheetId="1" r:id="rId2"/>
    <sheet name="Quote for Register a Company " sheetId="3" r:id="rId3"/>
  </sheets>
  <definedNames>
    <definedName name="_xlnm.Print_Area" localSheetId="1">'Personal Tax Calculator '!$C$1:$H$52</definedName>
    <definedName name="_xlnm.Print_Area" localSheetId="2">'Quote for Register a Company '!$C$1:$H$42</definedName>
    <definedName name="_xlnm.Print_Area" localSheetId="0">'Tax Chart'!$C$1:$I$176</definedName>
    <definedName name="_xlnm.Print_Titles" localSheetId="0">'Tax Chart'!$1:$4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5" i="2" l="1"/>
  <c r="F44" i="2"/>
  <c r="F43" i="2"/>
  <c r="F42" i="2"/>
  <c r="F41" i="2"/>
  <c r="F40" i="2"/>
  <c r="F39" i="2"/>
  <c r="F38" i="2"/>
  <c r="F37" i="2"/>
  <c r="F36" i="2"/>
  <c r="F35" i="2"/>
  <c r="F34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67" i="2"/>
  <c r="F66" i="2"/>
  <c r="F65" i="2"/>
  <c r="F64" i="2"/>
  <c r="F63" i="2"/>
  <c r="F62" i="2"/>
  <c r="F61" i="2"/>
  <c r="F60" i="2"/>
  <c r="F59" i="2"/>
  <c r="F58" i="2"/>
  <c r="F57" i="2"/>
  <c r="F85" i="2"/>
  <c r="F84" i="2"/>
  <c r="F83" i="2"/>
  <c r="F82" i="2"/>
  <c r="F81" i="2"/>
  <c r="F80" i="2"/>
  <c r="F79" i="2"/>
  <c r="F78" i="2"/>
  <c r="F77" i="2"/>
  <c r="F76" i="2"/>
  <c r="F75" i="2"/>
  <c r="F74" i="2"/>
  <c r="F56" i="2"/>
  <c r="H11" i="3"/>
  <c r="H17" i="3"/>
  <c r="H16" i="3"/>
  <c r="H15" i="3"/>
  <c r="H10" i="3"/>
  <c r="G13" i="3"/>
  <c r="G14" i="3"/>
  <c r="H8" i="3"/>
  <c r="G9" i="3"/>
  <c r="H9" i="3" s="1"/>
  <c r="F22" i="2"/>
  <c r="F21" i="2"/>
  <c r="F20" i="2"/>
  <c r="F19" i="2"/>
  <c r="F18" i="2"/>
  <c r="F17" i="2"/>
  <c r="F16" i="2"/>
  <c r="F15" i="2"/>
  <c r="F14" i="2"/>
  <c r="F13" i="2"/>
  <c r="F12" i="2"/>
  <c r="F11" i="2"/>
  <c r="H16" i="1"/>
  <c r="H28" i="1" s="1"/>
  <c r="H13" i="1"/>
  <c r="G16" i="1"/>
  <c r="G28" i="1" s="1"/>
  <c r="G13" i="1"/>
  <c r="H12" i="3" l="1"/>
  <c r="F22" i="3" s="1"/>
  <c r="H18" i="1"/>
  <c r="G18" i="1"/>
  <c r="H24" i="3" l="1"/>
  <c r="H23" i="3"/>
  <c r="H29" i="1"/>
  <c r="H30" i="1" s="1"/>
  <c r="H32" i="1" s="1"/>
  <c r="G29" i="1"/>
  <c r="G30" i="1" s="1"/>
  <c r="G32" i="1" s="1"/>
  <c r="E47" i="1" l="1"/>
  <c r="H47" i="1" s="1"/>
  <c r="E36" i="1"/>
  <c r="G36" i="1" s="1"/>
  <c r="E48" i="1" l="1"/>
  <c r="H48" i="1" s="1"/>
  <c r="E37" i="1"/>
  <c r="E49" i="1" l="1"/>
  <c r="H49" i="1" s="1"/>
  <c r="G37" i="1"/>
  <c r="E38" i="1"/>
  <c r="G38" i="1" s="1"/>
  <c r="E50" i="1" l="1"/>
  <c r="H50" i="1" s="1"/>
  <c r="E39" i="1"/>
  <c r="E51" i="1" l="1"/>
  <c r="H51" i="1" s="1"/>
  <c r="H52" i="1" s="1"/>
  <c r="H21" i="1" s="1"/>
  <c r="G39" i="1"/>
  <c r="E40" i="1"/>
  <c r="G40" i="1" s="1"/>
  <c r="E41" i="1" l="1"/>
  <c r="G41" i="1" s="1"/>
  <c r="G42" i="1" s="1"/>
  <c r="G21" i="1" s="1"/>
</calcChain>
</file>

<file path=xl/sharedStrings.xml><?xml version="1.0" encoding="utf-8"?>
<sst xmlns="http://schemas.openxmlformats.org/spreadsheetml/2006/main" count="241" uniqueCount="140">
  <si>
    <t>Personal Tax Calculator</t>
  </si>
  <si>
    <t>Choose Tax Year</t>
  </si>
  <si>
    <t>2024/2025</t>
  </si>
  <si>
    <t>2025/2026</t>
  </si>
  <si>
    <t>Salary</t>
  </si>
  <si>
    <t>Business</t>
  </si>
  <si>
    <t>Interest</t>
  </si>
  <si>
    <t>Rent</t>
  </si>
  <si>
    <t>Other</t>
  </si>
  <si>
    <t>Enter Annual Income</t>
  </si>
  <si>
    <t>Gross Income</t>
  </si>
  <si>
    <t>Tax Liability</t>
  </si>
  <si>
    <t>Computation Methodology</t>
  </si>
  <si>
    <t>Main Button</t>
  </si>
  <si>
    <t>1st Popup &gt;&gt; User Will Choose an Option&gt;&gt;</t>
  </si>
  <si>
    <t>2nd Popup &gt;&gt; User Will enter numbers :: Sources of Income shall be appeared</t>
  </si>
  <si>
    <t>Income Source</t>
  </si>
  <si>
    <t>Amount</t>
  </si>
  <si>
    <t>3rd Popup &gt;&gt; Web do the math and Appear the below</t>
  </si>
  <si>
    <t>Relief 1</t>
  </si>
  <si>
    <t>Relief 2</t>
  </si>
  <si>
    <t>Total Relief</t>
  </si>
  <si>
    <t>Taxable Income</t>
  </si>
  <si>
    <t>Slab1</t>
  </si>
  <si>
    <t>Slab2</t>
  </si>
  <si>
    <t>Slab3</t>
  </si>
  <si>
    <t>Slab4</t>
  </si>
  <si>
    <t>Slab5</t>
  </si>
  <si>
    <t>Slab6</t>
  </si>
  <si>
    <t>&lt;&lt;The below part shall not be appeared in Web Surface&gt;&gt;</t>
  </si>
  <si>
    <t>Your Tax Liability</t>
  </si>
  <si>
    <t>Description</t>
  </si>
  <si>
    <t>Advance Personal Income Tax (APIT) &gt;&gt; Tax Type Code : 3</t>
  </si>
  <si>
    <t>Period 
Code</t>
  </si>
  <si>
    <t>December 2025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</si>
  <si>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</si>
  <si>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</si>
  <si>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</si>
  <si>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</si>
  <si>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</si>
  <si>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</si>
  <si>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</si>
  <si>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</si>
  <si>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</si>
  <si>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</si>
  <si>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</si>
  <si>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Due Date</t>
  </si>
  <si>
    <t>1. Advance Personal Income Tax (APIT) &gt;&gt; Tax Type Code : 3</t>
  </si>
  <si>
    <t>Tax Payments</t>
  </si>
  <si>
    <t>Tax Return Submissions</t>
  </si>
  <si>
    <t>Register a Company</t>
  </si>
  <si>
    <t>Quotation</t>
  </si>
  <si>
    <t>Type of Company</t>
  </si>
  <si>
    <t>Private Limited</t>
  </si>
  <si>
    <t>Number of Directors</t>
  </si>
  <si>
    <t>Number of Share Holders</t>
  </si>
  <si>
    <t>Professonal Fee</t>
  </si>
  <si>
    <t>Need Certified Copies</t>
  </si>
  <si>
    <t>Directors</t>
  </si>
  <si>
    <t>Other Docs</t>
  </si>
  <si>
    <t>Yes</t>
  </si>
  <si>
    <t>I need a Company Rubber Stamp</t>
  </si>
  <si>
    <t>I need a Director Rubber Stamp</t>
  </si>
  <si>
    <t>I need a Share Certificate Book (20 Pages)</t>
  </si>
  <si>
    <t>&lt;&lt;Fixed Text&gt;&gt;</t>
  </si>
  <si>
    <t>&lt;&lt;User must use a decimal number more than 0&gt;&gt;</t>
  </si>
  <si>
    <t>Free TIN Registration</t>
  </si>
  <si>
    <t>Free Board Resolutions for Opening Bank Accounts</t>
  </si>
  <si>
    <t>&lt;&lt;This should not be appeared in the form&gt;&gt;</t>
  </si>
  <si>
    <t>1st Popup &gt;&gt; User will fill the Form Below&gt;&gt;</t>
  </si>
  <si>
    <t>Your Cost</t>
  </si>
  <si>
    <t>2nd Popup &gt;&gt; Web do the math and Appear the below</t>
  </si>
  <si>
    <t>Calculation Formula</t>
  </si>
  <si>
    <t>If you wish to register a company other than a Private Limited, please send us an email inquiry for further assistance.</t>
  </si>
  <si>
    <t>Value Added Tax (VAT) &gt;&gt; Tax Type Code : 70</t>
  </si>
  <si>
    <t>Tax Return Submissions - Monthly</t>
  </si>
  <si>
    <t>Tax Return Submissions - Quarterly</t>
  </si>
  <si>
    <t>VAT Return – Quarterly (4th Quarter 2025)</t>
  </si>
  <si>
    <t>VAT Return – Quarterly (1st Quarter 2026)</t>
  </si>
  <si>
    <t>VAT Return – Quarterly (2nd Quarter 2026)</t>
  </si>
  <si>
    <t>VAT Return – Quarterly (3rd Quarter 2026)</t>
  </si>
  <si>
    <t>Social Security Contribution Levy (SSCL) &gt;&gt; Tax Type Code : 32</t>
  </si>
  <si>
    <t>SSCL Return – Quarterly (4th Quarter 2025)</t>
  </si>
  <si>
    <t>SSCL Return – Quarterly (1st Quarter 2026)</t>
  </si>
  <si>
    <t>SSCL Return – Quarterly (2nd Quarter 2026)</t>
  </si>
  <si>
    <t>SSCL Return – Quarterly (3rd Quarter 2026)</t>
  </si>
  <si>
    <t>AIT/WHT on Interest &gt;&gt; Tax Type Code : 43</t>
  </si>
  <si>
    <t>AIT/WHT on Specified Fee &gt;&gt; Tax Type Code : 44</t>
  </si>
  <si>
    <t>AIT/WHT Annual Statement – Year of Assessment 2025/2026</t>
  </si>
  <si>
    <t>APIT Annual Statement of Employers – 2025/2026</t>
  </si>
  <si>
    <t>Corporate Income Tax (CIT) &gt;&gt; Tax Type Code : 02</t>
  </si>
  <si>
    <t>Individual Income Tax (IIT) &gt;&gt; Tax Type Code : 05</t>
  </si>
  <si>
    <t>Partnership Income Tax (PIT) &gt;&gt; Tax Type Code : 09</t>
  </si>
  <si>
    <t>Income Tax – 4th Instalment of Y/A 2025/2026</t>
  </si>
  <si>
    <t>Income Tax – 3rd Instalment of Y/A 2025/2026</t>
  </si>
  <si>
    <t>Income Tax – 1st Instalment of Y/A 2026/2027</t>
  </si>
  <si>
    <t>Income Tax – Final Instalment of Y/A 2025/2026</t>
  </si>
  <si>
    <t>Income Tax – 2nd Instalment of Y/A 2026/2027</t>
  </si>
  <si>
    <t>Income Tax Return – Y/A 2025/2026</t>
  </si>
  <si>
    <t>Gretolitte</t>
  </si>
  <si>
    <t>Precision - Transparency - Trust</t>
  </si>
  <si>
    <t>&lt;&lt;Fixed&gt;&gt;</t>
  </si>
  <si>
    <t>&lt;&lt;Vary Depending on the Option Choose by user&gt;&gt;</t>
  </si>
  <si>
    <t>&lt;&lt;User shall be given only options "Yes" or "No"/include a tick box&gt;&gt;</t>
  </si>
  <si>
    <t>Submit to Process</t>
  </si>
  <si>
    <t>3rd Popup &gt;&gt; Contact Information of User</t>
  </si>
  <si>
    <t xml:space="preserve">Name </t>
  </si>
  <si>
    <t>Contact Number</t>
  </si>
  <si>
    <t>Email Address</t>
  </si>
  <si>
    <t>Free Delivery of Printed Set of Documents</t>
  </si>
  <si>
    <t>Confirm</t>
  </si>
  <si>
    <t>We’ve received your request. Our staff will contact you shortly to assist you.</t>
  </si>
  <si>
    <t>An alert should come to our email to acquire the assignment</t>
  </si>
  <si>
    <t>The Inland Revenue Department's Online Tax Payment Platform (OTPP) allows taxpayers to</t>
  </si>
  <si>
    <t>pay directly through participating banks’ online banking systems.</t>
  </si>
  <si>
    <t>Online Tax Payment Platform &amp; Online Banking</t>
  </si>
  <si>
    <t>Any of the above taxes (VAT, SSCL,WHT,AIT,APIT,CIT,IIT,PIT) can be paid using this option.</t>
  </si>
  <si>
    <t>Pay at Bank Branches</t>
  </si>
  <si>
    <t>If you prefer to pay in person, you can visit designated bank branches to make tax payments</t>
  </si>
  <si>
    <t>TIPS FOR TAX PAYMENTS</t>
  </si>
  <si>
    <t>Always use your Taxpayer Identification Number (TIN) and the correct tax type code when</t>
  </si>
  <si>
    <t>making payments so your tax ledger is updated accurately.</t>
  </si>
  <si>
    <t>Keep the payment confirmation receipt for your records and future reference.</t>
  </si>
  <si>
    <t>For online tax payments, choose the Online Tax Payment Platform (OTPP) if your bank</t>
  </si>
  <si>
    <t>supports it. It is often faster and more convenient.</t>
  </si>
  <si>
    <t>WHT should be paid to Peoples Bank.</t>
  </si>
  <si>
    <t>Other Taxes should be paid to Bank of Ceylon.</t>
  </si>
  <si>
    <t>TAX PAYMENT GUIDANCE</t>
  </si>
  <si>
    <t>+94 707 969 369</t>
  </si>
  <si>
    <t>consult@gretolitte.com</t>
  </si>
  <si>
    <t>TAX TYPES, DUE DATES &amp; PAYMENT GUIDANCE</t>
  </si>
  <si>
    <t>If you choose this option WHT, APIT, CIT, PIT &amp; IIT can be paid only by cash or bank drafts.</t>
  </si>
  <si>
    <t>VAT &amp; SSCL can be paid by cash, cheques or bank drafts.</t>
  </si>
  <si>
    <t>DIN is mandatory to make the payments through online banking.</t>
  </si>
  <si>
    <t>using a paying-in slip issued by the IRD.</t>
  </si>
  <si>
    <t>&lt;&lt;Confirmation Message&gt;&gt;</t>
  </si>
  <si>
    <t>BACKEND</t>
  </si>
  <si>
    <t xml:space="preserve">A list of request should be visible to one of our authorized staff </t>
  </si>
  <si>
    <t>&lt;&lt;Vary Depending on No. of Directors entered by user&gt;&gt;</t>
  </si>
  <si>
    <t>&lt;&lt;Vary Depending on No. of Shareholders entered by user&gt;&gt;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</si>
</sst>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[$-409]mmmm\ d\,\ yyyy;@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2"/>
      <color rgb="FFC00000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9EEC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1">
    <xf numFmtId="0" fontId="0" fillId="0" borderId="0" xfId="0"/>
    <xf numFmtId="0" fontId="6" fillId="2" borderId="1" xfId="0" applyFont="1" applyFill="1" applyBorder="1"/>
    <xf numFmtId="0" fontId="0" fillId="0" borderId="0" xfId="0" quotePrefix="1"/>
    <xf numFmtId="0" fontId="6" fillId="3" borderId="1" xfId="0" applyFont="1" applyFill="1" applyBorder="1"/>
    <xf numFmtId="0" fontId="6" fillId="6" borderId="1" xfId="0" applyFont="1" applyFill="1" applyBorder="1"/>
    <xf numFmtId="43" fontId="0" fillId="0" borderId="0" xfId="1" applyFont="1"/>
    <xf numFmtId="0" fontId="3" fillId="0" borderId="0" xfId="0" applyFont="1"/>
    <xf numFmtId="43" fontId="3" fillId="0" borderId="0" xfId="1" applyFont="1"/>
    <xf numFmtId="0" fontId="6" fillId="7" borderId="1" xfId="0" applyFont="1" applyFill="1" applyBorder="1"/>
    <xf numFmtId="0" fontId="6" fillId="8" borderId="1" xfId="0" applyFont="1" applyFill="1" applyBorder="1"/>
    <xf numFmtId="0" fontId="0" fillId="0" borderId="0" xfId="0" applyFill="1"/>
    <xf numFmtId="0" fontId="3" fillId="0" borderId="0" xfId="0" applyFont="1" applyFill="1"/>
    <xf numFmtId="0" fontId="6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Alignment="1">
      <alignment horizontal="center"/>
    </xf>
    <xf numFmtId="43" fontId="0" fillId="0" borderId="0" xfId="0" applyNumberFormat="1"/>
    <xf numFmtId="43" fontId="3" fillId="0" borderId="0" xfId="0" applyNumberFormat="1" applyFont="1"/>
    <xf numFmtId="0" fontId="0" fillId="0" borderId="0" xfId="0" quotePrefix="1" applyFill="1"/>
    <xf numFmtId="43" fontId="2" fillId="9" borderId="1" xfId="1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0" fillId="0" borderId="4" xfId="0" applyBorder="1"/>
    <xf numFmtId="0" fontId="0" fillId="0" borderId="0" xfId="0" quotePrefix="1" applyFill="1" applyBorder="1"/>
    <xf numFmtId="0" fontId="0" fillId="0" borderId="6" xfId="0" applyBorder="1"/>
    <xf numFmtId="43" fontId="0" fillId="0" borderId="5" xfId="1" applyFont="1" applyBorder="1"/>
    <xf numFmtId="43" fontId="3" fillId="0" borderId="0" xfId="1" applyFont="1" applyFill="1" applyBorder="1"/>
    <xf numFmtId="43" fontId="0" fillId="0" borderId="6" xfId="0" applyNumberFormat="1" applyBorder="1"/>
    <xf numFmtId="0" fontId="0" fillId="0" borderId="7" xfId="0" applyBorder="1"/>
    <xf numFmtId="0" fontId="0" fillId="0" borderId="8" xfId="0" applyFill="1" applyBorder="1"/>
    <xf numFmtId="43" fontId="3" fillId="0" borderId="9" xfId="0" applyNumberFormat="1" applyFont="1" applyBorder="1"/>
    <xf numFmtId="0" fontId="0" fillId="0" borderId="3" xfId="0" applyBorder="1"/>
    <xf numFmtId="0" fontId="0" fillId="0" borderId="0" xfId="0" applyBorder="1"/>
    <xf numFmtId="43" fontId="0" fillId="0" borderId="7" xfId="1" applyFont="1" applyBorder="1"/>
    <xf numFmtId="0" fontId="0" fillId="0" borderId="8" xfId="0" applyBorder="1"/>
    <xf numFmtId="0" fontId="3" fillId="4" borderId="10" xfId="0" quotePrefix="1" applyFont="1" applyFill="1" applyBorder="1" applyAlignment="1">
      <alignment horizontal="center"/>
    </xf>
    <xf numFmtId="0" fontId="3" fillId="5" borderId="10" xfId="0" quotePrefix="1" applyFont="1" applyFill="1" applyBorder="1" applyAlignment="1">
      <alignment horizontal="center"/>
    </xf>
    <xf numFmtId="0" fontId="3" fillId="4" borderId="5" xfId="0" quotePrefix="1" applyFont="1" applyFill="1" applyBorder="1"/>
    <xf numFmtId="0" fontId="3" fillId="5" borderId="5" xfId="0" quotePrefix="1" applyFont="1" applyFill="1" applyBorder="1"/>
    <xf numFmtId="0" fontId="0" fillId="0" borderId="2" xfId="0" applyBorder="1"/>
    <xf numFmtId="0" fontId="0" fillId="0" borderId="5" xfId="0" applyBorder="1"/>
    <xf numFmtId="0" fontId="3" fillId="0" borderId="0" xfId="0" applyFont="1" applyBorder="1"/>
    <xf numFmtId="0" fontId="0" fillId="0" borderId="9" xfId="0" applyBorder="1"/>
    <xf numFmtId="0" fontId="3" fillId="3" borderId="11" xfId="0" applyFont="1" applyFill="1" applyBorder="1"/>
    <xf numFmtId="0" fontId="0" fillId="3" borderId="12" xfId="0" applyFill="1" applyBorder="1"/>
    <xf numFmtId="0" fontId="0" fillId="3" borderId="13" xfId="0" applyFill="1" applyBorder="1"/>
    <xf numFmtId="0" fontId="3" fillId="10" borderId="10" xfId="0" applyFont="1" applyFill="1" applyBorder="1" applyAlignment="1">
      <alignment horizontal="center" wrapText="1"/>
    </xf>
    <xf numFmtId="0" fontId="3" fillId="10" borderId="10" xfId="0" applyFont="1" applyFill="1" applyBorder="1" applyAlignment="1">
      <alignment horizontal="center" vertical="center"/>
    </xf>
    <xf numFmtId="0" fontId="0" fillId="10" borderId="10" xfId="0" applyFill="1" applyBorder="1" applyAlignment="1">
      <alignment horizontal="center"/>
    </xf>
    <xf numFmtId="0" fontId="0" fillId="10" borderId="10" xfId="0" applyFill="1" applyBorder="1"/>
    <xf numFmtId="166" fontId="0" fillId="10" borderId="10" xfId="0" applyNumberFormat="1" applyFill="1" applyBorder="1"/>
    <xf numFmtId="0" fontId="0" fillId="3" borderId="10" xfId="0" applyFill="1" applyBorder="1" applyAlignment="1">
      <alignment horizontal="center"/>
    </xf>
    <xf numFmtId="0" fontId="0" fillId="3" borderId="10" xfId="0" applyFill="1" applyBorder="1"/>
    <xf numFmtId="166" fontId="0" fillId="3" borderId="10" xfId="0" applyNumberFormat="1" applyFill="1" applyBorder="1"/>
    <xf numFmtId="0" fontId="5" fillId="0" borderId="0" xfId="0" applyFont="1" applyBorder="1"/>
    <xf numFmtId="0" fontId="0" fillId="0" borderId="0" xfId="0" applyAlignment="1">
      <alignment horizontal="left" indent="3"/>
    </xf>
    <xf numFmtId="0" fontId="0" fillId="6" borderId="10" xfId="0" applyFill="1" applyBorder="1" applyAlignment="1">
      <alignment horizontal="center"/>
    </xf>
    <xf numFmtId="43" fontId="2" fillId="9" borderId="0" xfId="0" applyNumberFormat="1" applyFont="1" applyFill="1"/>
    <xf numFmtId="0" fontId="0" fillId="0" borderId="0" xfId="0" applyFill="1" applyBorder="1" applyAlignment="1">
      <alignment horizontal="center"/>
    </xf>
    <xf numFmtId="0" fontId="8" fillId="0" borderId="0" xfId="0" applyFont="1" applyFill="1" applyBorder="1"/>
    <xf numFmtId="0" fontId="9" fillId="0" borderId="0" xfId="0" applyFont="1"/>
    <xf numFmtId="0" fontId="3" fillId="0" borderId="10" xfId="0" applyFont="1" applyBorder="1"/>
    <xf numFmtId="0" fontId="3" fillId="0" borderId="10" xfId="0" applyFont="1" applyFill="1" applyBorder="1"/>
    <xf numFmtId="0" fontId="0" fillId="0" borderId="0" xfId="0" applyFill="1" applyBorder="1"/>
    <xf numFmtId="43" fontId="0" fillId="0" borderId="5" xfId="0" applyNumberFormat="1" applyBorder="1"/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11" borderId="10" xfId="0" applyFont="1" applyFill="1" applyBorder="1"/>
    <xf numFmtId="0" fontId="3" fillId="12" borderId="11" xfId="0" applyFont="1" applyFill="1" applyBorder="1"/>
    <xf numFmtId="0" fontId="0" fillId="12" borderId="12" xfId="0" applyFill="1" applyBorder="1"/>
    <xf numFmtId="0" fontId="0" fillId="12" borderId="13" xfId="0" applyFill="1" applyBorder="1"/>
    <xf numFmtId="0" fontId="3" fillId="13" borderId="10" xfId="0" applyFont="1" applyFill="1" applyBorder="1" applyAlignment="1">
      <alignment horizontal="center" wrapText="1"/>
    </xf>
    <xf numFmtId="0" fontId="3" fillId="13" borderId="10" xfId="0" applyFont="1" applyFill="1" applyBorder="1" applyAlignment="1">
      <alignment horizontal="center" vertical="center"/>
    </xf>
    <xf numFmtId="0" fontId="0" fillId="13" borderId="10" xfId="0" applyFill="1" applyBorder="1" applyAlignment="1">
      <alignment horizontal="center"/>
    </xf>
    <xf numFmtId="0" fontId="0" fillId="13" borderId="10" xfId="0" applyFill="1" applyBorder="1"/>
    <xf numFmtId="166" fontId="0" fillId="13" borderId="10" xfId="0" applyNumberFormat="1" applyFill="1" applyBorder="1"/>
    <xf numFmtId="0" fontId="0" fillId="0" borderId="5" xfId="0" applyFill="1" applyBorder="1"/>
    <xf numFmtId="166" fontId="0" fillId="0" borderId="0" xfId="0" applyNumberFormat="1" applyFill="1" applyBorder="1"/>
    <xf numFmtId="0" fontId="0" fillId="0" borderId="6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3" fillId="8" borderId="11" xfId="0" applyFont="1" applyFill="1" applyBorder="1"/>
    <xf numFmtId="0" fontId="0" fillId="8" borderId="12" xfId="0" applyFill="1" applyBorder="1"/>
    <xf numFmtId="0" fontId="0" fillId="8" borderId="13" xfId="0" applyFill="1" applyBorder="1"/>
    <xf numFmtId="0" fontId="0" fillId="4" borderId="10" xfId="0" applyFill="1" applyBorder="1" applyAlignment="1">
      <alignment horizontal="center"/>
    </xf>
    <xf numFmtId="0" fontId="0" fillId="4" borderId="10" xfId="0" applyFill="1" applyBorder="1"/>
    <xf numFmtId="166" fontId="0" fillId="4" borderId="10" xfId="0" applyNumberFormat="1" applyFill="1" applyBorder="1"/>
    <xf numFmtId="0" fontId="0" fillId="5" borderId="10" xfId="0" applyFill="1" applyBorder="1" applyAlignment="1">
      <alignment horizontal="center"/>
    </xf>
    <xf numFmtId="0" fontId="0" fillId="5" borderId="10" xfId="0" applyFill="1" applyBorder="1"/>
    <xf numFmtId="166" fontId="0" fillId="5" borderId="10" xfId="0" applyNumberFormat="1" applyFill="1" applyBorder="1"/>
    <xf numFmtId="0" fontId="3" fillId="5" borderId="10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vertical="center"/>
    </xf>
    <xf numFmtId="0" fontId="3" fillId="14" borderId="11" xfId="0" applyFont="1" applyFill="1" applyBorder="1"/>
    <xf numFmtId="0" fontId="0" fillId="14" borderId="12" xfId="0" applyFill="1" applyBorder="1"/>
    <xf numFmtId="0" fontId="0" fillId="14" borderId="13" xfId="0" applyFill="1" applyBorder="1"/>
    <xf numFmtId="0" fontId="3" fillId="15" borderId="10" xfId="0" applyFont="1" applyFill="1" applyBorder="1" applyAlignment="1">
      <alignment horizontal="center" wrapText="1"/>
    </xf>
    <xf numFmtId="0" fontId="3" fillId="15" borderId="10" xfId="0" applyFont="1" applyFill="1" applyBorder="1" applyAlignment="1">
      <alignment horizontal="center" vertical="center"/>
    </xf>
    <xf numFmtId="0" fontId="0" fillId="15" borderId="10" xfId="0" applyFill="1" applyBorder="1" applyAlignment="1">
      <alignment horizontal="center"/>
    </xf>
    <xf numFmtId="0" fontId="0" fillId="15" borderId="10" xfId="0" applyFill="1" applyBorder="1"/>
    <xf numFmtId="166" fontId="0" fillId="15" borderId="10" xfId="0" applyNumberFormat="1" applyFill="1" applyBorder="1"/>
    <xf numFmtId="0" fontId="0" fillId="6" borderId="10" xfId="0" applyFill="1" applyBorder="1"/>
    <xf numFmtId="166" fontId="0" fillId="6" borderId="10" xfId="0" applyNumberFormat="1" applyFill="1" applyBorder="1"/>
    <xf numFmtId="0" fontId="3" fillId="16" borderId="11" xfId="0" applyFont="1" applyFill="1" applyBorder="1"/>
    <xf numFmtId="0" fontId="0" fillId="16" borderId="12" xfId="0" applyFill="1" applyBorder="1"/>
    <xf numFmtId="0" fontId="0" fillId="16" borderId="13" xfId="0" applyFill="1" applyBorder="1"/>
    <xf numFmtId="0" fontId="3" fillId="17" borderId="10" xfId="0" applyFont="1" applyFill="1" applyBorder="1" applyAlignment="1">
      <alignment horizontal="center" wrapText="1"/>
    </xf>
    <xf numFmtId="0" fontId="3" fillId="17" borderId="10" xfId="0" applyFont="1" applyFill="1" applyBorder="1" applyAlignment="1">
      <alignment horizontal="center" vertical="center"/>
    </xf>
    <xf numFmtId="0" fontId="0" fillId="17" borderId="10" xfId="0" applyFill="1" applyBorder="1" applyAlignment="1">
      <alignment horizontal="center"/>
    </xf>
    <xf numFmtId="0" fontId="0" fillId="17" borderId="10" xfId="0" applyFill="1" applyBorder="1"/>
    <xf numFmtId="166" fontId="0" fillId="17" borderId="10" xfId="0" applyNumberFormat="1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166" fontId="0" fillId="18" borderId="10" xfId="0" applyNumberFormat="1" applyFill="1" applyBorder="1"/>
    <xf numFmtId="0" fontId="10" fillId="19" borderId="0" xfId="0" applyFont="1" applyFill="1"/>
    <xf numFmtId="0" fontId="4" fillId="19" borderId="0" xfId="0" applyFont="1" applyFill="1"/>
    <xf numFmtId="0" fontId="2" fillId="19" borderId="0" xfId="0" applyFont="1" applyFill="1"/>
    <xf numFmtId="0" fontId="11" fillId="0" borderId="0" xfId="0" applyFont="1"/>
    <xf numFmtId="0" fontId="3" fillId="20" borderId="11" xfId="0" applyFont="1" applyFill="1" applyBorder="1"/>
    <xf numFmtId="0" fontId="0" fillId="20" borderId="12" xfId="0" applyFill="1" applyBorder="1"/>
    <xf numFmtId="0" fontId="0" fillId="20" borderId="13" xfId="0" applyFill="1" applyBorder="1"/>
    <xf numFmtId="0" fontId="3" fillId="10" borderId="11" xfId="0" applyFont="1" applyFill="1" applyBorder="1"/>
    <xf numFmtId="0" fontId="0" fillId="10" borderId="12" xfId="0" applyFill="1" applyBorder="1"/>
    <xf numFmtId="0" fontId="0" fillId="10" borderId="13" xfId="0" applyFill="1" applyBorder="1"/>
    <xf numFmtId="0" fontId="3" fillId="0" borderId="14" xfId="0" applyFont="1" applyBorder="1"/>
    <xf numFmtId="0" fontId="0" fillId="0" borderId="15" xfId="0" applyBorder="1"/>
    <xf numFmtId="0" fontId="3" fillId="0" borderId="14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19" borderId="0" xfId="0" quotePrefix="1" applyFont="1" applyFill="1"/>
    <xf numFmtId="0" fontId="4" fillId="19" borderId="0" xfId="0" quotePrefix="1" applyFont="1" applyFill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colors>
    <mruColors>
      <color rgb="FF663300"/>
      <color rgb="FF660033"/>
      <color rgb="FFE9EE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15240</xdr:rowOff>
    </xdr:from>
    <xdr:to>
      <xdr:col>5</xdr:col>
      <xdr:colOff>22860</xdr:colOff>
      <xdr:row>4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ABF7A5-ADE3-11C1-4433-A48F2A26B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" y="15240"/>
          <a:ext cx="792480" cy="792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quire@gretolitt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AAF9-043D-4210-B4E4-8629F62F040F}">
  <dimension ref="B1:L173"/>
  <sheetViews>
    <sheetView tabSelected="1" view="pageBreakPreview" topLeftCell="A142" zoomScaleNormal="100" zoomScaleSheetLayoutView="100" workbookViewId="0">
      <selection activeCell="C166" sqref="C166"/>
    </sheetView>
  </sheetViews>
  <sheetFormatPr defaultRowHeight="14.4" x14ac:dyDescent="0.3"/>
  <cols>
    <col min="1" max="1" width="2.88671875" customWidth="1"/>
    <col min="2" max="2" width="17" bestFit="1" customWidth="1"/>
    <col min="3" max="3" width="2.5546875" customWidth="1"/>
    <col min="4" max="4" width="3.33203125" customWidth="1"/>
    <col min="5" max="5" width="7.88671875" customWidth="1"/>
    <col min="6" max="6" width="49.5546875" bestFit="1" customWidth="1"/>
    <col min="7" max="7" width="17.5546875" customWidth="1"/>
    <col min="8" max="8" width="3.44140625" customWidth="1"/>
    <col min="9" max="9" width="2.77734375" customWidth="1"/>
  </cols>
  <sheetData>
    <row r="1" spans="2:12" ht="21" x14ac:dyDescent="0.4">
      <c r="F1" s="113" t="s">
        <v>99</v>
      </c>
      <c r="G1" s="130" t="s">
        <v>128</v>
      </c>
      <c r="H1" s="114"/>
    </row>
    <row r="2" spans="2:12" ht="13.2" customHeight="1" x14ac:dyDescent="0.3">
      <c r="F2" s="114" t="s">
        <v>100</v>
      </c>
      <c r="G2" s="129" t="s">
        <v>129</v>
      </c>
      <c r="H2" s="114"/>
    </row>
    <row r="3" spans="2:12" ht="13.8" customHeight="1" x14ac:dyDescent="0.3">
      <c r="F3" s="114"/>
      <c r="G3" s="114"/>
      <c r="H3" s="114"/>
    </row>
    <row r="4" spans="2:12" x14ac:dyDescent="0.3">
      <c r="F4" s="115" t="s">
        <v>130</v>
      </c>
      <c r="G4" s="114"/>
      <c r="H4" s="114"/>
    </row>
    <row r="5" spans="2:12" ht="15" thickBot="1" x14ac:dyDescent="0.35"/>
    <row r="6" spans="2:12" ht="15" thickBot="1" x14ac:dyDescent="0.35">
      <c r="D6" s="38"/>
      <c r="E6" s="30"/>
      <c r="F6" s="30"/>
      <c r="G6" s="30"/>
      <c r="H6" s="21"/>
    </row>
    <row r="7" spans="2:12" ht="15" thickBot="1" x14ac:dyDescent="0.35">
      <c r="D7" s="39"/>
      <c r="E7" s="42" t="s">
        <v>32</v>
      </c>
      <c r="F7" s="43"/>
      <c r="G7" s="44"/>
      <c r="H7" s="23"/>
    </row>
    <row r="8" spans="2:12" ht="9" customHeight="1" x14ac:dyDescent="0.3">
      <c r="D8" s="39"/>
      <c r="E8" s="31"/>
      <c r="F8" s="31"/>
      <c r="G8" s="31"/>
      <c r="H8" s="23"/>
      <c r="L8" s="6" t="s">
        <v>47</v>
      </c>
    </row>
    <row r="9" spans="2:12" ht="15.6" x14ac:dyDescent="0.3">
      <c r="D9" s="39"/>
      <c r="E9" s="53" t="s">
        <v>48</v>
      </c>
      <c r="F9" s="31"/>
      <c r="G9" s="31"/>
      <c r="H9" s="23"/>
    </row>
    <row r="10" spans="2:12" ht="28.8" x14ac:dyDescent="0.3">
      <c r="D10" s="39"/>
      <c r="E10" s="45" t="s">
        <v>33</v>
      </c>
      <c r="F10" s="46" t="s">
        <v>31</v>
      </c>
      <c r="G10" s="46" t="s">
        <v>46</v>
      </c>
      <c r="H10" s="23"/>
    </row>
    <row r="11" spans="2:12" x14ac:dyDescent="0.3">
      <c r="B11" s="2" t="s">
        <v>34</v>
      </c>
      <c r="C11" s="2"/>
      <c r="D11" s="39"/>
      <c r="E11" s="47">
        <v>25120</v>
      </c>
      <c r="F11" s="48" t="str">
        <f>"APIT Payment - "&amp;B11</f>
        <v>APIT Payment - December 2025</v>
      </c>
      <c r="G11" s="49">
        <v>46037</v>
      </c>
      <c r="H11" s="23"/>
    </row>
    <row r="12" spans="2:12" x14ac:dyDescent="0.3">
      <c r="B12" s="2" t="s">
        <v>35</v>
      </c>
      <c r="C12" s="2"/>
      <c r="D12" s="39"/>
      <c r="E12" s="47">
        <v>26010</v>
      </c>
      <c r="F12" s="48" t="str">
        <f t="shared" ref="F12:F22" si="0">"APIT Payment - "&amp;B12</f>
        <v>APIT Payment - January 2026</v>
      </c>
      <c r="G12" s="49">
        <v>46068</v>
      </c>
      <c r="H12" s="23"/>
    </row>
    <row r="13" spans="2:12" x14ac:dyDescent="0.3">
      <c r="B13" s="2" t="s">
        <v>36</v>
      </c>
      <c r="C13" s="2"/>
      <c r="D13" s="39"/>
      <c r="E13" s="47">
        <v>26020</v>
      </c>
      <c r="F13" s="48" t="str">
        <f t="shared" si="0"/>
        <v>APIT Payment - February 2026</v>
      </c>
      <c r="G13" s="49">
        <v>46096</v>
      </c>
      <c r="H13" s="23"/>
    </row>
    <row r="14" spans="2:12" x14ac:dyDescent="0.3">
      <c r="B14" s="2" t="s">
        <v>37</v>
      </c>
      <c r="C14" s="2"/>
      <c r="D14" s="39"/>
      <c r="E14" s="47">
        <v>26030</v>
      </c>
      <c r="F14" s="48" t="str">
        <f t="shared" si="0"/>
        <v>APIT Payment - March 2026</v>
      </c>
      <c r="G14" s="49">
        <v>46127</v>
      </c>
      <c r="H14" s="23"/>
    </row>
    <row r="15" spans="2:12" x14ac:dyDescent="0.3">
      <c r="B15" s="2" t="s">
        <v>38</v>
      </c>
      <c r="C15" s="2"/>
      <c r="D15" s="39"/>
      <c r="E15" s="47">
        <v>26040</v>
      </c>
      <c r="F15" s="48" t="str">
        <f t="shared" si="0"/>
        <v>APIT Payment - April 2026</v>
      </c>
      <c r="G15" s="49">
        <v>46157</v>
      </c>
      <c r="H15" s="23"/>
    </row>
    <row r="16" spans="2:12" x14ac:dyDescent="0.3">
      <c r="B16" s="2" t="s">
        <v>39</v>
      </c>
      <c r="C16" s="2"/>
      <c r="D16" s="39"/>
      <c r="E16" s="47">
        <v>26050</v>
      </c>
      <c r="F16" s="48" t="str">
        <f t="shared" si="0"/>
        <v>APIT Payment - May 2026</v>
      </c>
      <c r="G16" s="49">
        <v>46188</v>
      </c>
      <c r="H16" s="23"/>
    </row>
    <row r="17" spans="2:12" x14ac:dyDescent="0.3">
      <c r="B17" s="2" t="s">
        <v>40</v>
      </c>
      <c r="C17" s="2"/>
      <c r="D17" s="39"/>
      <c r="E17" s="47">
        <v>26060</v>
      </c>
      <c r="F17" s="48" t="str">
        <f t="shared" si="0"/>
        <v>APIT Payment - June 2026</v>
      </c>
      <c r="G17" s="49">
        <v>46218</v>
      </c>
      <c r="H17" s="23"/>
    </row>
    <row r="18" spans="2:12" x14ac:dyDescent="0.3">
      <c r="B18" s="2" t="s">
        <v>41</v>
      </c>
      <c r="C18" s="2"/>
      <c r="D18" s="39"/>
      <c r="E18" s="47">
        <v>26070</v>
      </c>
      <c r="F18" s="48" t="str">
        <f t="shared" si="0"/>
        <v>APIT Payment - July 2026</v>
      </c>
      <c r="G18" s="49">
        <v>46249</v>
      </c>
      <c r="H18" s="23"/>
    </row>
    <row r="19" spans="2:12" x14ac:dyDescent="0.3">
      <c r="B19" s="2" t="s">
        <v>42</v>
      </c>
      <c r="C19" s="2"/>
      <c r="D19" s="39"/>
      <c r="E19" s="47">
        <v>26080</v>
      </c>
      <c r="F19" s="48" t="str">
        <f t="shared" si="0"/>
        <v>APIT Payment - August 2026</v>
      </c>
      <c r="G19" s="49">
        <v>46280</v>
      </c>
      <c r="H19" s="23"/>
    </row>
    <row r="20" spans="2:12" x14ac:dyDescent="0.3">
      <c r="B20" s="2" t="s">
        <v>43</v>
      </c>
      <c r="C20" s="2"/>
      <c r="D20" s="39"/>
      <c r="E20" s="47">
        <v>26090</v>
      </c>
      <c r="F20" s="48" t="str">
        <f t="shared" si="0"/>
        <v>APIT Payment - September 2026</v>
      </c>
      <c r="G20" s="49">
        <v>46310</v>
      </c>
      <c r="H20" s="23"/>
    </row>
    <row r="21" spans="2:12" x14ac:dyDescent="0.3">
      <c r="B21" s="2" t="s">
        <v>44</v>
      </c>
      <c r="C21" s="2"/>
      <c r="D21" s="39"/>
      <c r="E21" s="47">
        <v>26100</v>
      </c>
      <c r="F21" s="48" t="str">
        <f t="shared" si="0"/>
        <v>APIT Payment - October 2026</v>
      </c>
      <c r="G21" s="49">
        <v>46341</v>
      </c>
      <c r="H21" s="23"/>
    </row>
    <row r="22" spans="2:12" x14ac:dyDescent="0.3">
      <c r="B22" s="2" t="s">
        <v>45</v>
      </c>
      <c r="C22" s="2"/>
      <c r="D22" s="39"/>
      <c r="E22" s="47">
        <v>26110</v>
      </c>
      <c r="F22" s="48" t="str">
        <f t="shared" si="0"/>
        <v>APIT Payment - November 2026</v>
      </c>
      <c r="G22" s="49">
        <v>46371</v>
      </c>
      <c r="H22" s="23"/>
    </row>
    <row r="23" spans="2:12" x14ac:dyDescent="0.3">
      <c r="D23" s="39"/>
      <c r="E23" s="31"/>
      <c r="F23" s="31"/>
      <c r="G23" s="31"/>
      <c r="H23" s="23"/>
    </row>
    <row r="24" spans="2:12" ht="15.6" x14ac:dyDescent="0.3">
      <c r="D24" s="39"/>
      <c r="E24" s="53" t="s">
        <v>49</v>
      </c>
      <c r="F24" s="31"/>
      <c r="G24" s="31"/>
      <c r="H24" s="23"/>
    </row>
    <row r="25" spans="2:12" x14ac:dyDescent="0.3">
      <c r="D25" s="39"/>
      <c r="E25" s="50">
        <v>2526</v>
      </c>
      <c r="F25" s="51" t="s">
        <v>89</v>
      </c>
      <c r="G25" s="52">
        <v>46142</v>
      </c>
      <c r="H25" s="23"/>
    </row>
    <row r="26" spans="2:12" ht="15" thickBot="1" x14ac:dyDescent="0.35">
      <c r="D26" s="27"/>
      <c r="E26" s="33"/>
      <c r="F26" s="33"/>
      <c r="G26" s="33"/>
      <c r="H26" s="41"/>
    </row>
    <row r="27" spans="2:12" ht="15" thickBot="1" x14ac:dyDescent="0.35"/>
    <row r="28" spans="2:12" ht="15" thickBot="1" x14ac:dyDescent="0.35">
      <c r="D28" s="38"/>
      <c r="E28" s="30"/>
      <c r="F28" s="30"/>
      <c r="G28" s="30"/>
      <c r="H28" s="21"/>
    </row>
    <row r="29" spans="2:12" ht="15" thickBot="1" x14ac:dyDescent="0.35">
      <c r="D29" s="39"/>
      <c r="E29" s="92" t="s">
        <v>86</v>
      </c>
      <c r="F29" s="93"/>
      <c r="G29" s="94"/>
      <c r="H29" s="23"/>
    </row>
    <row r="30" spans="2:12" ht="15" thickBot="1" x14ac:dyDescent="0.35">
      <c r="D30" s="39"/>
      <c r="E30" s="92" t="s">
        <v>87</v>
      </c>
      <c r="F30" s="93"/>
      <c r="G30" s="94"/>
      <c r="H30" s="23"/>
    </row>
    <row r="31" spans="2:12" ht="9" customHeight="1" x14ac:dyDescent="0.3">
      <c r="D31" s="39"/>
      <c r="E31" s="31"/>
      <c r="F31" s="31"/>
      <c r="G31" s="31"/>
      <c r="H31" s="23"/>
      <c r="L31" s="6" t="s">
        <v>47</v>
      </c>
    </row>
    <row r="32" spans="2:12" ht="15.6" x14ac:dyDescent="0.3">
      <c r="D32" s="39"/>
      <c r="E32" s="53" t="s">
        <v>48</v>
      </c>
      <c r="F32" s="31"/>
      <c r="G32" s="31"/>
      <c r="H32" s="23"/>
    </row>
    <row r="33" spans="2:8" ht="28.8" x14ac:dyDescent="0.3">
      <c r="D33" s="39"/>
      <c r="E33" s="95" t="s">
        <v>33</v>
      </c>
      <c r="F33" s="96" t="s">
        <v>31</v>
      </c>
      <c r="G33" s="96" t="s">
        <v>46</v>
      </c>
      <c r="H33" s="23"/>
    </row>
    <row r="34" spans="2:8" x14ac:dyDescent="0.3">
      <c r="B34" s="2" t="s">
        <v>34</v>
      </c>
      <c r="C34" s="2"/>
      <c r="D34" s="39"/>
      <c r="E34" s="97">
        <v>25120</v>
      </c>
      <c r="F34" s="98" t="str">
        <f>"AIT/WHT Payment - "&amp;B34</f>
        <v>AIT/WHT Payment - December 2025</v>
      </c>
      <c r="G34" s="99">
        <v>46037</v>
      </c>
      <c r="H34" s="23"/>
    </row>
    <row r="35" spans="2:8" x14ac:dyDescent="0.3">
      <c r="B35" s="2" t="s">
        <v>35</v>
      </c>
      <c r="C35" s="2"/>
      <c r="D35" s="39"/>
      <c r="E35" s="97">
        <v>26010</v>
      </c>
      <c r="F35" s="98" t="str">
        <f t="shared" ref="F35:F45" si="1">"AIT/WHT Payment - "&amp;B35</f>
        <v>AIT/WHT Payment - January 2026</v>
      </c>
      <c r="G35" s="99">
        <v>46068</v>
      </c>
      <c r="H35" s="23"/>
    </row>
    <row r="36" spans="2:8" x14ac:dyDescent="0.3">
      <c r="B36" s="2" t="s">
        <v>36</v>
      </c>
      <c r="C36" s="2"/>
      <c r="D36" s="39"/>
      <c r="E36" s="97">
        <v>26020</v>
      </c>
      <c r="F36" s="98" t="str">
        <f t="shared" si="1"/>
        <v>AIT/WHT Payment - February 2026</v>
      </c>
      <c r="G36" s="99">
        <v>46096</v>
      </c>
      <c r="H36" s="23"/>
    </row>
    <row r="37" spans="2:8" x14ac:dyDescent="0.3">
      <c r="B37" s="2" t="s">
        <v>37</v>
      </c>
      <c r="C37" s="2"/>
      <c r="D37" s="39"/>
      <c r="E37" s="97">
        <v>26030</v>
      </c>
      <c r="F37" s="98" t="str">
        <f t="shared" si="1"/>
        <v>AIT/WHT Payment - March 2026</v>
      </c>
      <c r="G37" s="99">
        <v>46127</v>
      </c>
      <c r="H37" s="23"/>
    </row>
    <row r="38" spans="2:8" x14ac:dyDescent="0.3">
      <c r="B38" s="2" t="s">
        <v>38</v>
      </c>
      <c r="C38" s="2"/>
      <c r="D38" s="39"/>
      <c r="E38" s="97">
        <v>26040</v>
      </c>
      <c r="F38" s="98" t="str">
        <f t="shared" si="1"/>
        <v>AIT/WHT Payment - April 2026</v>
      </c>
      <c r="G38" s="99">
        <v>46157</v>
      </c>
      <c r="H38" s="23"/>
    </row>
    <row r="39" spans="2:8" x14ac:dyDescent="0.3">
      <c r="B39" s="2" t="s">
        <v>39</v>
      </c>
      <c r="C39" s="2"/>
      <c r="D39" s="39"/>
      <c r="E39" s="97">
        <v>26050</v>
      </c>
      <c r="F39" s="98" t="str">
        <f t="shared" si="1"/>
        <v>AIT/WHT Payment - May 2026</v>
      </c>
      <c r="G39" s="99">
        <v>46188</v>
      </c>
      <c r="H39" s="23"/>
    </row>
    <row r="40" spans="2:8" x14ac:dyDescent="0.3">
      <c r="B40" s="2" t="s">
        <v>40</v>
      </c>
      <c r="C40" s="2"/>
      <c r="D40" s="39"/>
      <c r="E40" s="97">
        <v>26060</v>
      </c>
      <c r="F40" s="98" t="str">
        <f t="shared" si="1"/>
        <v>AIT/WHT Payment - June 2026</v>
      </c>
      <c r="G40" s="99">
        <v>46218</v>
      </c>
      <c r="H40" s="23"/>
    </row>
    <row r="41" spans="2:8" x14ac:dyDescent="0.3">
      <c r="B41" s="2" t="s">
        <v>41</v>
      </c>
      <c r="C41" s="2"/>
      <c r="D41" s="39"/>
      <c r="E41" s="97">
        <v>26070</v>
      </c>
      <c r="F41" s="98" t="str">
        <f t="shared" si="1"/>
        <v>AIT/WHT Payment - July 2026</v>
      </c>
      <c r="G41" s="99">
        <v>46249</v>
      </c>
      <c r="H41" s="23"/>
    </row>
    <row r="42" spans="2:8" x14ac:dyDescent="0.3">
      <c r="B42" s="2" t="s">
        <v>42</v>
      </c>
      <c r="C42" s="2"/>
      <c r="D42" s="39"/>
      <c r="E42" s="97">
        <v>26080</v>
      </c>
      <c r="F42" s="98" t="str">
        <f t="shared" si="1"/>
        <v>AIT/WHT Payment - August 2026</v>
      </c>
      <c r="G42" s="99">
        <v>46280</v>
      </c>
      <c r="H42" s="23"/>
    </row>
    <row r="43" spans="2:8" x14ac:dyDescent="0.3">
      <c r="B43" s="2" t="s">
        <v>43</v>
      </c>
      <c r="C43" s="2"/>
      <c r="D43" s="39"/>
      <c r="E43" s="97">
        <v>26090</v>
      </c>
      <c r="F43" s="98" t="str">
        <f t="shared" si="1"/>
        <v>AIT/WHT Payment - September 2026</v>
      </c>
      <c r="G43" s="99">
        <v>46310</v>
      </c>
      <c r="H43" s="23"/>
    </row>
    <row r="44" spans="2:8" x14ac:dyDescent="0.3">
      <c r="B44" s="2" t="s">
        <v>44</v>
      </c>
      <c r="C44" s="2"/>
      <c r="D44" s="39"/>
      <c r="E44" s="97">
        <v>26100</v>
      </c>
      <c r="F44" s="98" t="str">
        <f t="shared" si="1"/>
        <v>AIT/WHT Payment - October 2026</v>
      </c>
      <c r="G44" s="99">
        <v>46341</v>
      </c>
      <c r="H44" s="23"/>
    </row>
    <row r="45" spans="2:8" x14ac:dyDescent="0.3">
      <c r="B45" s="2" t="s">
        <v>45</v>
      </c>
      <c r="C45" s="2"/>
      <c r="D45" s="39"/>
      <c r="E45" s="97">
        <v>26110</v>
      </c>
      <c r="F45" s="98" t="str">
        <f t="shared" si="1"/>
        <v>AIT/WHT Payment - November 2026</v>
      </c>
      <c r="G45" s="99">
        <v>46371</v>
      </c>
      <c r="H45" s="23"/>
    </row>
    <row r="46" spans="2:8" x14ac:dyDescent="0.3">
      <c r="D46" s="39"/>
      <c r="E46" s="31"/>
      <c r="F46" s="31"/>
      <c r="G46" s="31"/>
      <c r="H46" s="23"/>
    </row>
    <row r="47" spans="2:8" ht="15.6" x14ac:dyDescent="0.3">
      <c r="D47" s="39"/>
      <c r="E47" s="53" t="s">
        <v>49</v>
      </c>
      <c r="F47" s="31"/>
      <c r="G47" s="31"/>
      <c r="H47" s="23"/>
    </row>
    <row r="48" spans="2:8" x14ac:dyDescent="0.3">
      <c r="D48" s="39"/>
      <c r="E48" s="55">
        <v>2526</v>
      </c>
      <c r="F48" s="100" t="s">
        <v>88</v>
      </c>
      <c r="G48" s="101">
        <v>46142</v>
      </c>
      <c r="H48" s="23"/>
    </row>
    <row r="49" spans="2:8" ht="15" thickBot="1" x14ac:dyDescent="0.35">
      <c r="D49" s="27"/>
      <c r="E49" s="33"/>
      <c r="F49" s="33"/>
      <c r="G49" s="33"/>
      <c r="H49" s="41"/>
    </row>
    <row r="50" spans="2:8" ht="15" thickBot="1" x14ac:dyDescent="0.35"/>
    <row r="51" spans="2:8" ht="15" thickBot="1" x14ac:dyDescent="0.35">
      <c r="D51" s="38"/>
      <c r="E51" s="30"/>
      <c r="F51" s="30"/>
      <c r="G51" s="30"/>
      <c r="H51" s="21"/>
    </row>
    <row r="52" spans="2:8" ht="15" thickBot="1" x14ac:dyDescent="0.35">
      <c r="D52" s="39"/>
      <c r="E52" s="67" t="s">
        <v>74</v>
      </c>
      <c r="F52" s="68"/>
      <c r="G52" s="69"/>
      <c r="H52" s="23"/>
    </row>
    <row r="53" spans="2:8" x14ac:dyDescent="0.3">
      <c r="D53" s="39"/>
      <c r="E53" s="31"/>
      <c r="F53" s="31"/>
      <c r="G53" s="31"/>
      <c r="H53" s="23"/>
    </row>
    <row r="54" spans="2:8" ht="15.6" x14ac:dyDescent="0.3">
      <c r="D54" s="39"/>
      <c r="E54" s="53" t="s">
        <v>48</v>
      </c>
      <c r="F54" s="31"/>
      <c r="G54" s="31"/>
      <c r="H54" s="23"/>
    </row>
    <row r="55" spans="2:8" ht="28.8" x14ac:dyDescent="0.3">
      <c r="D55" s="39"/>
      <c r="E55" s="70" t="s">
        <v>33</v>
      </c>
      <c r="F55" s="71" t="s">
        <v>31</v>
      </c>
      <c r="G55" s="71" t="s">
        <v>46</v>
      </c>
      <c r="H55" s="23"/>
    </row>
    <row r="56" spans="2:8" x14ac:dyDescent="0.3">
      <c r="B56" s="2" t="s">
        <v>34</v>
      </c>
      <c r="D56" s="39"/>
      <c r="E56" s="72">
        <v>25430</v>
      </c>
      <c r="F56" s="73" t="str">
        <f>"VAT Payment - "&amp;B56</f>
        <v>VAT Payment - December 2025</v>
      </c>
      <c r="G56" s="74">
        <v>46042</v>
      </c>
      <c r="H56" s="23"/>
    </row>
    <row r="57" spans="2:8" x14ac:dyDescent="0.3">
      <c r="B57" s="2" t="s">
        <v>35</v>
      </c>
      <c r="D57" s="39"/>
      <c r="E57" s="72">
        <v>26110</v>
      </c>
      <c r="F57" s="73" t="str">
        <f t="shared" ref="F57:F67" si="2">"VAT Payment - "&amp;B57</f>
        <v>VAT Payment - January 2026</v>
      </c>
      <c r="G57" s="74">
        <v>46073</v>
      </c>
      <c r="H57" s="23"/>
    </row>
    <row r="58" spans="2:8" x14ac:dyDescent="0.3">
      <c r="B58" s="2" t="s">
        <v>36</v>
      </c>
      <c r="D58" s="39"/>
      <c r="E58" s="72">
        <v>26120</v>
      </c>
      <c r="F58" s="73" t="str">
        <f t="shared" si="2"/>
        <v>VAT Payment - February 2026</v>
      </c>
      <c r="G58" s="74">
        <v>46101</v>
      </c>
      <c r="H58" s="23"/>
    </row>
    <row r="59" spans="2:8" x14ac:dyDescent="0.3">
      <c r="B59" s="2" t="s">
        <v>37</v>
      </c>
      <c r="D59" s="39"/>
      <c r="E59" s="72">
        <v>26130</v>
      </c>
      <c r="F59" s="73" t="str">
        <f t="shared" si="2"/>
        <v>VAT Payment - March 2026</v>
      </c>
      <c r="G59" s="74">
        <v>46132</v>
      </c>
      <c r="H59" s="23"/>
    </row>
    <row r="60" spans="2:8" x14ac:dyDescent="0.3">
      <c r="B60" s="2" t="s">
        <v>38</v>
      </c>
      <c r="D60" s="39"/>
      <c r="E60" s="72">
        <v>26210</v>
      </c>
      <c r="F60" s="73" t="str">
        <f t="shared" si="2"/>
        <v>VAT Payment - April 2026</v>
      </c>
      <c r="G60" s="74">
        <v>46162</v>
      </c>
      <c r="H60" s="23"/>
    </row>
    <row r="61" spans="2:8" x14ac:dyDescent="0.3">
      <c r="B61" s="2" t="s">
        <v>39</v>
      </c>
      <c r="D61" s="39"/>
      <c r="E61" s="72">
        <v>26220</v>
      </c>
      <c r="F61" s="73" t="str">
        <f t="shared" si="2"/>
        <v>VAT Payment - May 2026</v>
      </c>
      <c r="G61" s="74">
        <v>46193</v>
      </c>
      <c r="H61" s="23"/>
    </row>
    <row r="62" spans="2:8" x14ac:dyDescent="0.3">
      <c r="B62" s="2" t="s">
        <v>40</v>
      </c>
      <c r="D62" s="39"/>
      <c r="E62" s="72">
        <v>26230</v>
      </c>
      <c r="F62" s="73" t="str">
        <f t="shared" si="2"/>
        <v>VAT Payment - June 2026</v>
      </c>
      <c r="G62" s="74">
        <v>46223</v>
      </c>
      <c r="H62" s="23"/>
    </row>
    <row r="63" spans="2:8" x14ac:dyDescent="0.3">
      <c r="B63" s="2" t="s">
        <v>41</v>
      </c>
      <c r="D63" s="39"/>
      <c r="E63" s="72">
        <v>26310</v>
      </c>
      <c r="F63" s="73" t="str">
        <f t="shared" si="2"/>
        <v>VAT Payment - July 2026</v>
      </c>
      <c r="G63" s="74">
        <v>46254</v>
      </c>
      <c r="H63" s="23"/>
    </row>
    <row r="64" spans="2:8" x14ac:dyDescent="0.3">
      <c r="B64" s="2" t="s">
        <v>42</v>
      </c>
      <c r="D64" s="39"/>
      <c r="E64" s="72">
        <v>26320</v>
      </c>
      <c r="F64" s="73" t="str">
        <f t="shared" si="2"/>
        <v>VAT Payment - August 2026</v>
      </c>
      <c r="G64" s="74">
        <v>46285</v>
      </c>
      <c r="H64" s="23"/>
    </row>
    <row r="65" spans="2:8" x14ac:dyDescent="0.3">
      <c r="B65" s="2" t="s">
        <v>43</v>
      </c>
      <c r="D65" s="39"/>
      <c r="E65" s="72">
        <v>26330</v>
      </c>
      <c r="F65" s="73" t="str">
        <f t="shared" si="2"/>
        <v>VAT Payment - September 2026</v>
      </c>
      <c r="G65" s="74">
        <v>46315</v>
      </c>
      <c r="H65" s="23"/>
    </row>
    <row r="66" spans="2:8" x14ac:dyDescent="0.3">
      <c r="B66" s="2" t="s">
        <v>44</v>
      </c>
      <c r="D66" s="39"/>
      <c r="E66" s="72">
        <v>26410</v>
      </c>
      <c r="F66" s="73" t="str">
        <f t="shared" si="2"/>
        <v>VAT Payment - October 2026</v>
      </c>
      <c r="G66" s="74">
        <v>46346</v>
      </c>
      <c r="H66" s="23"/>
    </row>
    <row r="67" spans="2:8" x14ac:dyDescent="0.3">
      <c r="B67" s="2" t="s">
        <v>45</v>
      </c>
      <c r="D67" s="39"/>
      <c r="E67" s="72">
        <v>26420</v>
      </c>
      <c r="F67" s="73" t="str">
        <f t="shared" si="2"/>
        <v>VAT Payment - November 2026</v>
      </c>
      <c r="G67" s="74">
        <v>46376</v>
      </c>
      <c r="H67" s="23"/>
    </row>
    <row r="68" spans="2:8" ht="15" thickBot="1" x14ac:dyDescent="0.35">
      <c r="D68" s="27"/>
      <c r="E68" s="33"/>
      <c r="F68" s="33"/>
      <c r="G68" s="33"/>
      <c r="H68" s="41"/>
    </row>
    <row r="69" spans="2:8" s="62" customFormat="1" ht="15" thickBot="1" x14ac:dyDescent="0.35"/>
    <row r="70" spans="2:8" s="62" customFormat="1" ht="15" thickBot="1" x14ac:dyDescent="0.35">
      <c r="D70" s="78"/>
      <c r="E70" s="79"/>
      <c r="F70" s="79"/>
      <c r="G70" s="79"/>
      <c r="H70" s="80"/>
    </row>
    <row r="71" spans="2:8" s="62" customFormat="1" ht="15" thickBot="1" x14ac:dyDescent="0.35">
      <c r="D71" s="75"/>
      <c r="E71" s="67" t="s">
        <v>74</v>
      </c>
      <c r="F71" s="68"/>
      <c r="G71" s="69"/>
      <c r="H71" s="77"/>
    </row>
    <row r="72" spans="2:8" s="62" customFormat="1" x14ac:dyDescent="0.3">
      <c r="D72" s="75"/>
      <c r="H72" s="77"/>
    </row>
    <row r="73" spans="2:8" ht="15.6" x14ac:dyDescent="0.3">
      <c r="D73" s="39"/>
      <c r="E73" s="53" t="s">
        <v>75</v>
      </c>
      <c r="F73" s="31"/>
      <c r="G73" s="31"/>
      <c r="H73" s="23"/>
    </row>
    <row r="74" spans="2:8" x14ac:dyDescent="0.3">
      <c r="B74" s="2" t="s">
        <v>34</v>
      </c>
      <c r="D74" s="39"/>
      <c r="E74" s="72">
        <v>2543</v>
      </c>
      <c r="F74" s="73" t="str">
        <f>"VAT Return - Monthly ("&amp;B74&amp;")"</f>
        <v>VAT Return - Monthly (December 2025)</v>
      </c>
      <c r="G74" s="74">
        <v>46053</v>
      </c>
      <c r="H74" s="23"/>
    </row>
    <row r="75" spans="2:8" x14ac:dyDescent="0.3">
      <c r="B75" s="2" t="s">
        <v>35</v>
      </c>
      <c r="D75" s="39"/>
      <c r="E75" s="72">
        <v>2611</v>
      </c>
      <c r="F75" s="73" t="str">
        <f t="shared" ref="F75:F85" si="3">"VAT Return - Monthly ("&amp;B75&amp;")"</f>
        <v>VAT Return - Monthly (January 2026)</v>
      </c>
      <c r="G75" s="74">
        <v>46081</v>
      </c>
      <c r="H75" s="23"/>
    </row>
    <row r="76" spans="2:8" x14ac:dyDescent="0.3">
      <c r="B76" s="2" t="s">
        <v>36</v>
      </c>
      <c r="D76" s="39"/>
      <c r="E76" s="72">
        <v>2612</v>
      </c>
      <c r="F76" s="73" t="str">
        <f t="shared" si="3"/>
        <v>VAT Return - Monthly (February 2026)</v>
      </c>
      <c r="G76" s="74">
        <v>46112</v>
      </c>
      <c r="H76" s="23"/>
    </row>
    <row r="77" spans="2:8" x14ac:dyDescent="0.3">
      <c r="B77" s="2" t="s">
        <v>37</v>
      </c>
      <c r="D77" s="39"/>
      <c r="E77" s="72">
        <v>2613</v>
      </c>
      <c r="F77" s="73" t="str">
        <f t="shared" si="3"/>
        <v>VAT Return - Monthly (March 2026)</v>
      </c>
      <c r="G77" s="74">
        <v>46142</v>
      </c>
      <c r="H77" s="23"/>
    </row>
    <row r="78" spans="2:8" x14ac:dyDescent="0.3">
      <c r="B78" s="2" t="s">
        <v>38</v>
      </c>
      <c r="D78" s="39"/>
      <c r="E78" s="72">
        <v>2621</v>
      </c>
      <c r="F78" s="73" t="str">
        <f t="shared" si="3"/>
        <v>VAT Return - Monthly (April 2026)</v>
      </c>
      <c r="G78" s="74">
        <v>46173</v>
      </c>
      <c r="H78" s="23"/>
    </row>
    <row r="79" spans="2:8" x14ac:dyDescent="0.3">
      <c r="B79" s="2" t="s">
        <v>39</v>
      </c>
      <c r="D79" s="39"/>
      <c r="E79" s="72">
        <v>2622</v>
      </c>
      <c r="F79" s="73" t="str">
        <f t="shared" si="3"/>
        <v>VAT Return - Monthly (May 2026)</v>
      </c>
      <c r="G79" s="74">
        <v>46203</v>
      </c>
      <c r="H79" s="23"/>
    </row>
    <row r="80" spans="2:8" x14ac:dyDescent="0.3">
      <c r="B80" s="2" t="s">
        <v>40</v>
      </c>
      <c r="D80" s="39"/>
      <c r="E80" s="72">
        <v>2623</v>
      </c>
      <c r="F80" s="73" t="str">
        <f t="shared" si="3"/>
        <v>VAT Return - Monthly (June 2026)</v>
      </c>
      <c r="G80" s="74">
        <v>46234</v>
      </c>
      <c r="H80" s="23"/>
    </row>
    <row r="81" spans="2:8" x14ac:dyDescent="0.3">
      <c r="B81" s="2" t="s">
        <v>41</v>
      </c>
      <c r="D81" s="39"/>
      <c r="E81" s="72">
        <v>2631</v>
      </c>
      <c r="F81" s="73" t="str">
        <f t="shared" si="3"/>
        <v>VAT Return - Monthly (July 2026)</v>
      </c>
      <c r="G81" s="74">
        <v>46265</v>
      </c>
      <c r="H81" s="23"/>
    </row>
    <row r="82" spans="2:8" x14ac:dyDescent="0.3">
      <c r="B82" s="2" t="s">
        <v>42</v>
      </c>
      <c r="D82" s="39"/>
      <c r="E82" s="72">
        <v>2632</v>
      </c>
      <c r="F82" s="73" t="str">
        <f t="shared" si="3"/>
        <v>VAT Return - Monthly (August 2026)</v>
      </c>
      <c r="G82" s="74">
        <v>46295</v>
      </c>
      <c r="H82" s="23"/>
    </row>
    <row r="83" spans="2:8" x14ac:dyDescent="0.3">
      <c r="B83" s="2" t="s">
        <v>43</v>
      </c>
      <c r="D83" s="39"/>
      <c r="E83" s="72">
        <v>2633</v>
      </c>
      <c r="F83" s="73" t="str">
        <f t="shared" si="3"/>
        <v>VAT Return - Monthly (September 2026)</v>
      </c>
      <c r="G83" s="74">
        <v>46326</v>
      </c>
      <c r="H83" s="23"/>
    </row>
    <row r="84" spans="2:8" x14ac:dyDescent="0.3">
      <c r="B84" s="2" t="s">
        <v>44</v>
      </c>
      <c r="D84" s="39"/>
      <c r="E84" s="72">
        <v>2641</v>
      </c>
      <c r="F84" s="73" t="str">
        <f t="shared" si="3"/>
        <v>VAT Return - Monthly (October 2026)</v>
      </c>
      <c r="G84" s="74">
        <v>46356</v>
      </c>
      <c r="H84" s="23"/>
    </row>
    <row r="85" spans="2:8" x14ac:dyDescent="0.3">
      <c r="B85" s="2" t="s">
        <v>45</v>
      </c>
      <c r="D85" s="39"/>
      <c r="E85" s="72">
        <v>2642</v>
      </c>
      <c r="F85" s="73" t="str">
        <f t="shared" si="3"/>
        <v>VAT Return - Monthly (November 2026)</v>
      </c>
      <c r="G85" s="74">
        <v>46387</v>
      </c>
      <c r="H85" s="23"/>
    </row>
    <row r="86" spans="2:8" s="10" customFormat="1" x14ac:dyDescent="0.3">
      <c r="B86" s="17"/>
      <c r="D86" s="75"/>
      <c r="E86" s="57"/>
      <c r="F86" s="62"/>
      <c r="G86" s="76"/>
      <c r="H86" s="77"/>
    </row>
    <row r="87" spans="2:8" s="10" customFormat="1" ht="15.6" x14ac:dyDescent="0.3">
      <c r="B87" s="17"/>
      <c r="D87" s="75"/>
      <c r="E87" s="53" t="s">
        <v>76</v>
      </c>
      <c r="F87" s="62"/>
      <c r="G87" s="76"/>
      <c r="H87" s="77"/>
    </row>
    <row r="88" spans="2:8" x14ac:dyDescent="0.3">
      <c r="B88" s="2"/>
      <c r="D88" s="39"/>
      <c r="E88" s="72">
        <v>2540</v>
      </c>
      <c r="F88" s="73" t="s">
        <v>77</v>
      </c>
      <c r="G88" s="74">
        <v>46053</v>
      </c>
      <c r="H88" s="23"/>
    </row>
    <row r="89" spans="2:8" x14ac:dyDescent="0.3">
      <c r="B89" s="2"/>
      <c r="D89" s="39"/>
      <c r="E89" s="72">
        <v>2610</v>
      </c>
      <c r="F89" s="73" t="s">
        <v>78</v>
      </c>
      <c r="G89" s="74">
        <v>46142</v>
      </c>
      <c r="H89" s="23"/>
    </row>
    <row r="90" spans="2:8" x14ac:dyDescent="0.3">
      <c r="B90" s="2"/>
      <c r="D90" s="39"/>
      <c r="E90" s="72">
        <v>2620</v>
      </c>
      <c r="F90" s="73" t="s">
        <v>79</v>
      </c>
      <c r="G90" s="74">
        <v>46234</v>
      </c>
      <c r="H90" s="23"/>
    </row>
    <row r="91" spans="2:8" x14ac:dyDescent="0.3">
      <c r="B91" s="2"/>
      <c r="D91" s="39"/>
      <c r="E91" s="72">
        <v>2630</v>
      </c>
      <c r="F91" s="73" t="s">
        <v>80</v>
      </c>
      <c r="G91" s="74">
        <v>46295</v>
      </c>
      <c r="H91" s="23"/>
    </row>
    <row r="92" spans="2:8" ht="15" thickBot="1" x14ac:dyDescent="0.35">
      <c r="D92" s="27"/>
      <c r="E92" s="33"/>
      <c r="F92" s="33"/>
      <c r="G92" s="33"/>
      <c r="H92" s="41"/>
    </row>
    <row r="95" spans="2:8" ht="15" thickBot="1" x14ac:dyDescent="0.35"/>
    <row r="96" spans="2:8" ht="15" thickBot="1" x14ac:dyDescent="0.35">
      <c r="D96" s="38"/>
      <c r="E96" s="30"/>
      <c r="F96" s="30"/>
      <c r="G96" s="30"/>
      <c r="H96" s="21"/>
    </row>
    <row r="97" spans="2:8" ht="15" thickBot="1" x14ac:dyDescent="0.35">
      <c r="D97" s="39"/>
      <c r="E97" s="81" t="s">
        <v>81</v>
      </c>
      <c r="F97" s="82"/>
      <c r="G97" s="83"/>
      <c r="H97" s="23"/>
    </row>
    <row r="98" spans="2:8" x14ac:dyDescent="0.3">
      <c r="D98" s="39"/>
      <c r="E98" s="31"/>
      <c r="F98" s="31"/>
      <c r="G98" s="31"/>
      <c r="H98" s="23"/>
    </row>
    <row r="99" spans="2:8" ht="15.6" x14ac:dyDescent="0.3">
      <c r="D99" s="39"/>
      <c r="E99" s="53" t="s">
        <v>48</v>
      </c>
      <c r="F99" s="31"/>
      <c r="G99" s="31"/>
      <c r="H99" s="23"/>
    </row>
    <row r="100" spans="2:8" ht="28.8" x14ac:dyDescent="0.3">
      <c r="D100" s="39"/>
      <c r="E100" s="90" t="s">
        <v>33</v>
      </c>
      <c r="F100" s="91" t="s">
        <v>31</v>
      </c>
      <c r="G100" s="91" t="s">
        <v>46</v>
      </c>
      <c r="H100" s="23"/>
    </row>
    <row r="101" spans="2:8" x14ac:dyDescent="0.3">
      <c r="B101" s="2" t="s">
        <v>34</v>
      </c>
      <c r="D101" s="39"/>
      <c r="E101" s="87">
        <v>25430</v>
      </c>
      <c r="F101" s="88" t="str">
        <f>"SSCL Payment - "&amp;B101</f>
        <v>SSCL Payment - December 2025</v>
      </c>
      <c r="G101" s="89">
        <v>46042</v>
      </c>
      <c r="H101" s="23"/>
    </row>
    <row r="102" spans="2:8" x14ac:dyDescent="0.3">
      <c r="B102" s="2" t="s">
        <v>35</v>
      </c>
      <c r="D102" s="39"/>
      <c r="E102" s="87">
        <v>26110</v>
      </c>
      <c r="F102" s="88" t="str">
        <f t="shared" ref="F102:F112" si="4">"SSCL Payment - "&amp;B102</f>
        <v>SSCL Payment - January 2026</v>
      </c>
      <c r="G102" s="89">
        <v>46073</v>
      </c>
      <c r="H102" s="23"/>
    </row>
    <row r="103" spans="2:8" x14ac:dyDescent="0.3">
      <c r="B103" s="2" t="s">
        <v>36</v>
      </c>
      <c r="D103" s="39"/>
      <c r="E103" s="87">
        <v>26120</v>
      </c>
      <c r="F103" s="88" t="str">
        <f t="shared" si="4"/>
        <v>SSCL Payment - February 2026</v>
      </c>
      <c r="G103" s="89">
        <v>46101</v>
      </c>
      <c r="H103" s="23"/>
    </row>
    <row r="104" spans="2:8" x14ac:dyDescent="0.3">
      <c r="B104" s="2" t="s">
        <v>37</v>
      </c>
      <c r="D104" s="39"/>
      <c r="E104" s="87">
        <v>26130</v>
      </c>
      <c r="F104" s="88" t="str">
        <f t="shared" si="4"/>
        <v>SSCL Payment - March 2026</v>
      </c>
      <c r="G104" s="89">
        <v>46132</v>
      </c>
      <c r="H104" s="23"/>
    </row>
    <row r="105" spans="2:8" x14ac:dyDescent="0.3">
      <c r="B105" s="2" t="s">
        <v>38</v>
      </c>
      <c r="D105" s="39"/>
      <c r="E105" s="87">
        <v>26210</v>
      </c>
      <c r="F105" s="88" t="str">
        <f t="shared" si="4"/>
        <v>SSCL Payment - April 2026</v>
      </c>
      <c r="G105" s="89">
        <v>46162</v>
      </c>
      <c r="H105" s="23"/>
    </row>
    <row r="106" spans="2:8" x14ac:dyDescent="0.3">
      <c r="B106" s="2" t="s">
        <v>39</v>
      </c>
      <c r="D106" s="39"/>
      <c r="E106" s="87">
        <v>26220</v>
      </c>
      <c r="F106" s="88" t="str">
        <f t="shared" si="4"/>
        <v>SSCL Payment - May 2026</v>
      </c>
      <c r="G106" s="89">
        <v>46193</v>
      </c>
      <c r="H106" s="23"/>
    </row>
    <row r="107" spans="2:8" x14ac:dyDescent="0.3">
      <c r="B107" s="2" t="s">
        <v>40</v>
      </c>
      <c r="D107" s="39"/>
      <c r="E107" s="87">
        <v>26230</v>
      </c>
      <c r="F107" s="88" t="str">
        <f t="shared" si="4"/>
        <v>SSCL Payment - June 2026</v>
      </c>
      <c r="G107" s="89">
        <v>46223</v>
      </c>
      <c r="H107" s="23"/>
    </row>
    <row r="108" spans="2:8" x14ac:dyDescent="0.3">
      <c r="B108" s="2" t="s">
        <v>41</v>
      </c>
      <c r="D108" s="39"/>
      <c r="E108" s="87">
        <v>26310</v>
      </c>
      <c r="F108" s="88" t="str">
        <f t="shared" si="4"/>
        <v>SSCL Payment - July 2026</v>
      </c>
      <c r="G108" s="89">
        <v>46254</v>
      </c>
      <c r="H108" s="23"/>
    </row>
    <row r="109" spans="2:8" x14ac:dyDescent="0.3">
      <c r="B109" s="2" t="s">
        <v>42</v>
      </c>
      <c r="D109" s="39"/>
      <c r="E109" s="87">
        <v>26320</v>
      </c>
      <c r="F109" s="88" t="str">
        <f t="shared" si="4"/>
        <v>SSCL Payment - August 2026</v>
      </c>
      <c r="G109" s="89">
        <v>46285</v>
      </c>
      <c r="H109" s="23"/>
    </row>
    <row r="110" spans="2:8" x14ac:dyDescent="0.3">
      <c r="B110" s="2" t="s">
        <v>43</v>
      </c>
      <c r="D110" s="39"/>
      <c r="E110" s="87">
        <v>26330</v>
      </c>
      <c r="F110" s="88" t="str">
        <f t="shared" si="4"/>
        <v>SSCL Payment - September 2026</v>
      </c>
      <c r="G110" s="89">
        <v>46315</v>
      </c>
      <c r="H110" s="23"/>
    </row>
    <row r="111" spans="2:8" x14ac:dyDescent="0.3">
      <c r="B111" s="2" t="s">
        <v>44</v>
      </c>
      <c r="D111" s="39"/>
      <c r="E111" s="87">
        <v>26410</v>
      </c>
      <c r="F111" s="88" t="str">
        <f t="shared" si="4"/>
        <v>SSCL Payment - October 2026</v>
      </c>
      <c r="G111" s="89">
        <v>46346</v>
      </c>
      <c r="H111" s="23"/>
    </row>
    <row r="112" spans="2:8" x14ac:dyDescent="0.3">
      <c r="B112" s="2" t="s">
        <v>45</v>
      </c>
      <c r="D112" s="39"/>
      <c r="E112" s="87">
        <v>26420</v>
      </c>
      <c r="F112" s="88" t="str">
        <f t="shared" si="4"/>
        <v>SSCL Payment - November 2026</v>
      </c>
      <c r="G112" s="89">
        <v>46376</v>
      </c>
      <c r="H112" s="23"/>
    </row>
    <row r="113" spans="2:12" s="10" customFormat="1" x14ac:dyDescent="0.3">
      <c r="B113" s="17"/>
      <c r="D113" s="75"/>
      <c r="E113" s="57"/>
      <c r="F113" s="62"/>
      <c r="G113" s="76"/>
      <c r="H113" s="77"/>
    </row>
    <row r="114" spans="2:12" s="10" customFormat="1" ht="15.6" x14ac:dyDescent="0.3">
      <c r="B114" s="17"/>
      <c r="D114" s="75"/>
      <c r="E114" s="53" t="s">
        <v>76</v>
      </c>
      <c r="F114" s="62"/>
      <c r="G114" s="76"/>
      <c r="H114" s="77"/>
    </row>
    <row r="115" spans="2:12" x14ac:dyDescent="0.3">
      <c r="B115" s="2"/>
      <c r="D115" s="39"/>
      <c r="E115" s="84">
        <v>2540</v>
      </c>
      <c r="F115" s="85" t="s">
        <v>82</v>
      </c>
      <c r="G115" s="86">
        <v>46053</v>
      </c>
      <c r="H115" s="23"/>
    </row>
    <row r="116" spans="2:12" x14ac:dyDescent="0.3">
      <c r="B116" s="2"/>
      <c r="D116" s="39"/>
      <c r="E116" s="84">
        <v>2610</v>
      </c>
      <c r="F116" s="85" t="s">
        <v>83</v>
      </c>
      <c r="G116" s="86">
        <v>46142</v>
      </c>
      <c r="H116" s="23"/>
    </row>
    <row r="117" spans="2:12" x14ac:dyDescent="0.3">
      <c r="B117" s="2"/>
      <c r="D117" s="39"/>
      <c r="E117" s="84">
        <v>2620</v>
      </c>
      <c r="F117" s="85" t="s">
        <v>84</v>
      </c>
      <c r="G117" s="86">
        <v>46234</v>
      </c>
      <c r="H117" s="23"/>
    </row>
    <row r="118" spans="2:12" x14ac:dyDescent="0.3">
      <c r="B118" s="2"/>
      <c r="D118" s="39"/>
      <c r="E118" s="84">
        <v>2630</v>
      </c>
      <c r="F118" s="85" t="s">
        <v>85</v>
      </c>
      <c r="G118" s="86">
        <v>46295</v>
      </c>
      <c r="H118" s="23"/>
    </row>
    <row r="119" spans="2:12" ht="15" thickBot="1" x14ac:dyDescent="0.35">
      <c r="D119" s="27"/>
      <c r="E119" s="33"/>
      <c r="F119" s="33"/>
      <c r="G119" s="33"/>
      <c r="H119" s="41"/>
    </row>
    <row r="120" spans="2:12" ht="15" thickBot="1" x14ac:dyDescent="0.35"/>
    <row r="121" spans="2:12" ht="15" thickBot="1" x14ac:dyDescent="0.35">
      <c r="D121" s="38"/>
      <c r="E121" s="30"/>
      <c r="F121" s="30"/>
      <c r="G121" s="30"/>
      <c r="H121" s="21"/>
    </row>
    <row r="122" spans="2:12" ht="15" thickBot="1" x14ac:dyDescent="0.35">
      <c r="D122" s="39"/>
      <c r="E122" s="102" t="s">
        <v>90</v>
      </c>
      <c r="F122" s="103"/>
      <c r="G122" s="104"/>
      <c r="H122" s="23"/>
    </row>
    <row r="123" spans="2:12" ht="15" thickBot="1" x14ac:dyDescent="0.35">
      <c r="D123" s="39"/>
      <c r="E123" s="102" t="s">
        <v>91</v>
      </c>
      <c r="F123" s="103"/>
      <c r="G123" s="104"/>
      <c r="H123" s="23"/>
    </row>
    <row r="124" spans="2:12" ht="15" thickBot="1" x14ac:dyDescent="0.35">
      <c r="D124" s="39"/>
      <c r="E124" s="102" t="s">
        <v>92</v>
      </c>
      <c r="F124" s="103"/>
      <c r="G124" s="104"/>
      <c r="H124" s="23"/>
    </row>
    <row r="125" spans="2:12" x14ac:dyDescent="0.3">
      <c r="D125" s="39"/>
      <c r="E125" s="31"/>
      <c r="F125" s="31"/>
      <c r="G125" s="31"/>
      <c r="H125" s="23"/>
      <c r="L125" s="6" t="s">
        <v>47</v>
      </c>
    </row>
    <row r="126" spans="2:12" ht="15.6" x14ac:dyDescent="0.3">
      <c r="D126" s="39"/>
      <c r="E126" s="53" t="s">
        <v>48</v>
      </c>
      <c r="F126" s="31"/>
      <c r="G126" s="31"/>
      <c r="H126" s="23"/>
    </row>
    <row r="127" spans="2:12" ht="28.8" x14ac:dyDescent="0.3">
      <c r="D127" s="39"/>
      <c r="E127" s="105" t="s">
        <v>33</v>
      </c>
      <c r="F127" s="106" t="s">
        <v>31</v>
      </c>
      <c r="G127" s="106" t="s">
        <v>46</v>
      </c>
      <c r="H127" s="23"/>
    </row>
    <row r="128" spans="2:12" x14ac:dyDescent="0.3">
      <c r="B128" s="2" t="s">
        <v>34</v>
      </c>
      <c r="C128" s="2"/>
      <c r="D128" s="39"/>
      <c r="E128" s="107">
        <v>25263</v>
      </c>
      <c r="F128" s="108" t="s">
        <v>94</v>
      </c>
      <c r="G128" s="109">
        <v>46068</v>
      </c>
      <c r="H128" s="23"/>
    </row>
    <row r="129" spans="2:8" x14ac:dyDescent="0.3">
      <c r="B129" s="2" t="s">
        <v>35</v>
      </c>
      <c r="C129" s="2"/>
      <c r="D129" s="39"/>
      <c r="E129" s="107">
        <v>25264</v>
      </c>
      <c r="F129" s="108" t="s">
        <v>93</v>
      </c>
      <c r="G129" s="109">
        <v>46157</v>
      </c>
      <c r="H129" s="23"/>
    </row>
    <row r="130" spans="2:8" x14ac:dyDescent="0.3">
      <c r="B130" s="2" t="s">
        <v>36</v>
      </c>
      <c r="C130" s="2"/>
      <c r="D130" s="39"/>
      <c r="E130" s="107">
        <v>26271</v>
      </c>
      <c r="F130" s="108" t="s">
        <v>95</v>
      </c>
      <c r="G130" s="109">
        <v>46249</v>
      </c>
      <c r="H130" s="23"/>
    </row>
    <row r="131" spans="2:8" x14ac:dyDescent="0.3">
      <c r="B131" s="2" t="s">
        <v>37</v>
      </c>
      <c r="C131" s="2"/>
      <c r="D131" s="39"/>
      <c r="E131" s="107">
        <v>25260</v>
      </c>
      <c r="F131" s="108" t="s">
        <v>96</v>
      </c>
      <c r="G131" s="109">
        <v>45930</v>
      </c>
      <c r="H131" s="23"/>
    </row>
    <row r="132" spans="2:8" x14ac:dyDescent="0.3">
      <c r="B132" s="2" t="s">
        <v>38</v>
      </c>
      <c r="C132" s="2"/>
      <c r="D132" s="39"/>
      <c r="E132" s="107">
        <v>26272</v>
      </c>
      <c r="F132" s="108" t="s">
        <v>97</v>
      </c>
      <c r="G132" s="109">
        <v>46157</v>
      </c>
      <c r="H132" s="23"/>
    </row>
    <row r="133" spans="2:8" x14ac:dyDescent="0.3">
      <c r="D133" s="39"/>
      <c r="E133" s="31"/>
      <c r="F133" s="31"/>
      <c r="G133" s="31"/>
      <c r="H133" s="23"/>
    </row>
    <row r="134" spans="2:8" ht="15.6" x14ac:dyDescent="0.3">
      <c r="D134" s="39"/>
      <c r="E134" s="53" t="s">
        <v>49</v>
      </c>
      <c r="F134" s="31"/>
      <c r="G134" s="31"/>
      <c r="H134" s="23"/>
    </row>
    <row r="135" spans="2:8" x14ac:dyDescent="0.3">
      <c r="D135" s="39"/>
      <c r="E135" s="110">
        <v>2526</v>
      </c>
      <c r="F135" s="111" t="s">
        <v>98</v>
      </c>
      <c r="G135" s="112">
        <v>46356</v>
      </c>
      <c r="H135" s="23"/>
    </row>
    <row r="136" spans="2:8" ht="15" thickBot="1" x14ac:dyDescent="0.35">
      <c r="D136" s="27"/>
      <c r="E136" s="33"/>
      <c r="F136" s="33"/>
      <c r="G136" s="33"/>
      <c r="H136" s="41"/>
    </row>
    <row r="139" spans="2:8" ht="15" thickBot="1" x14ac:dyDescent="0.35"/>
    <row r="140" spans="2:8" ht="15" thickBot="1" x14ac:dyDescent="0.35">
      <c r="D140" s="38"/>
      <c r="E140" s="30"/>
      <c r="F140" s="30"/>
      <c r="G140" s="30"/>
      <c r="H140" s="21"/>
    </row>
    <row r="141" spans="2:8" ht="15" thickBot="1" x14ac:dyDescent="0.35">
      <c r="D141" s="39"/>
      <c r="E141" s="117" t="s">
        <v>127</v>
      </c>
      <c r="F141" s="118"/>
      <c r="G141" s="119"/>
      <c r="H141" s="23"/>
    </row>
    <row r="142" spans="2:8" ht="15" thickBot="1" x14ac:dyDescent="0.35">
      <c r="D142" s="39"/>
      <c r="E142" s="40"/>
      <c r="F142" s="31"/>
      <c r="G142" s="31"/>
      <c r="H142" s="23"/>
    </row>
    <row r="143" spans="2:8" ht="15" thickBot="1" x14ac:dyDescent="0.35">
      <c r="D143" s="39"/>
      <c r="E143" s="120" t="s">
        <v>115</v>
      </c>
      <c r="F143" s="121"/>
      <c r="G143" s="122"/>
      <c r="H143" s="23"/>
    </row>
    <row r="144" spans="2:8" x14ac:dyDescent="0.3">
      <c r="D144" s="39"/>
      <c r="E144" s="123" t="s">
        <v>113</v>
      </c>
      <c r="F144" s="31"/>
      <c r="G144" s="124"/>
      <c r="H144" s="23"/>
    </row>
    <row r="145" spans="4:8" x14ac:dyDescent="0.3">
      <c r="D145" s="39"/>
      <c r="E145" s="123" t="s">
        <v>114</v>
      </c>
      <c r="F145" s="31"/>
      <c r="G145" s="124"/>
      <c r="H145" s="23"/>
    </row>
    <row r="146" spans="4:8" ht="5.4" customHeight="1" x14ac:dyDescent="0.3">
      <c r="D146" s="39"/>
      <c r="E146" s="123"/>
      <c r="F146" s="31"/>
      <c r="G146" s="124"/>
      <c r="H146" s="23"/>
    </row>
    <row r="147" spans="4:8" x14ac:dyDescent="0.3">
      <c r="D147" s="39"/>
      <c r="E147" s="125" t="s">
        <v>116</v>
      </c>
      <c r="F147" s="31"/>
      <c r="G147" s="124"/>
      <c r="H147" s="23"/>
    </row>
    <row r="148" spans="4:8" ht="5.4" customHeight="1" x14ac:dyDescent="0.3">
      <c r="D148" s="39"/>
      <c r="E148" s="125"/>
      <c r="F148" s="31"/>
      <c r="G148" s="124"/>
      <c r="H148" s="23"/>
    </row>
    <row r="149" spans="4:8" x14ac:dyDescent="0.3">
      <c r="D149" s="39"/>
      <c r="E149" s="125" t="s">
        <v>133</v>
      </c>
      <c r="F149" s="31"/>
      <c r="G149" s="124"/>
      <c r="H149" s="23"/>
    </row>
    <row r="150" spans="4:8" x14ac:dyDescent="0.3">
      <c r="D150" s="39"/>
      <c r="E150" s="126"/>
      <c r="F150" s="127"/>
      <c r="G150" s="128"/>
      <c r="H150" s="23"/>
    </row>
    <row r="151" spans="4:8" ht="15" thickBot="1" x14ac:dyDescent="0.35">
      <c r="D151" s="39"/>
      <c r="E151" s="31"/>
      <c r="F151" s="31"/>
      <c r="G151" s="31"/>
      <c r="H151" s="23"/>
    </row>
    <row r="152" spans="4:8" ht="15" thickBot="1" x14ac:dyDescent="0.35">
      <c r="D152" s="39"/>
      <c r="E152" s="120" t="s">
        <v>117</v>
      </c>
      <c r="F152" s="121"/>
      <c r="G152" s="122"/>
      <c r="H152" s="23"/>
    </row>
    <row r="153" spans="4:8" x14ac:dyDescent="0.3">
      <c r="D153" s="39"/>
      <c r="E153" s="123" t="s">
        <v>118</v>
      </c>
      <c r="F153" s="31"/>
      <c r="G153" s="124"/>
      <c r="H153" s="23"/>
    </row>
    <row r="154" spans="4:8" x14ac:dyDescent="0.3">
      <c r="D154" s="39"/>
      <c r="E154" s="123" t="s">
        <v>134</v>
      </c>
      <c r="F154" s="31"/>
      <c r="G154" s="124"/>
      <c r="H154" s="23"/>
    </row>
    <row r="155" spans="4:8" ht="5.4" customHeight="1" x14ac:dyDescent="0.3">
      <c r="D155" s="39"/>
      <c r="E155" s="123"/>
      <c r="F155" s="31"/>
      <c r="G155" s="124"/>
      <c r="H155" s="23"/>
    </row>
    <row r="156" spans="4:8" x14ac:dyDescent="0.3">
      <c r="D156" s="39"/>
      <c r="E156" s="125" t="s">
        <v>131</v>
      </c>
      <c r="F156" s="31"/>
      <c r="G156" s="124"/>
      <c r="H156" s="23"/>
    </row>
    <row r="157" spans="4:8" x14ac:dyDescent="0.3">
      <c r="D157" s="39"/>
      <c r="E157" s="125" t="s">
        <v>132</v>
      </c>
      <c r="F157" s="31"/>
      <c r="G157" s="124"/>
      <c r="H157" s="23"/>
    </row>
    <row r="158" spans="4:8" ht="5.4" customHeight="1" x14ac:dyDescent="0.3">
      <c r="D158" s="39"/>
      <c r="E158" s="125"/>
      <c r="F158" s="31"/>
      <c r="G158" s="124"/>
      <c r="H158" s="23"/>
    </row>
    <row r="159" spans="4:8" x14ac:dyDescent="0.3">
      <c r="D159" s="39"/>
      <c r="E159" s="125" t="s">
        <v>125</v>
      </c>
      <c r="F159" s="31"/>
      <c r="G159" s="124"/>
      <c r="H159" s="23"/>
    </row>
    <row r="160" spans="4:8" x14ac:dyDescent="0.3">
      <c r="D160" s="39"/>
      <c r="E160" s="125" t="s">
        <v>126</v>
      </c>
      <c r="F160" s="31"/>
      <c r="G160" s="124"/>
      <c r="H160" s="23"/>
    </row>
    <row r="161" spans="4:8" x14ac:dyDescent="0.3">
      <c r="D161" s="39"/>
      <c r="E161" s="126"/>
      <c r="F161" s="127"/>
      <c r="G161" s="128"/>
      <c r="H161" s="23"/>
    </row>
    <row r="162" spans="4:8" ht="15" thickBot="1" x14ac:dyDescent="0.35">
      <c r="D162" s="39"/>
      <c r="E162" s="31"/>
      <c r="F162" s="31"/>
      <c r="G162" s="31"/>
      <c r="H162" s="23"/>
    </row>
    <row r="163" spans="4:8" ht="15" thickBot="1" x14ac:dyDescent="0.35">
      <c r="D163" s="39"/>
      <c r="E163" s="117" t="s">
        <v>119</v>
      </c>
      <c r="F163" s="118"/>
      <c r="G163" s="119"/>
      <c r="H163" s="23"/>
    </row>
    <row r="164" spans="4:8" x14ac:dyDescent="0.3">
      <c r="D164" s="39"/>
      <c r="E164" s="123" t="s">
        <v>120</v>
      </c>
      <c r="F164" s="31"/>
      <c r="G164" s="124"/>
      <c r="H164" s="23"/>
    </row>
    <row r="165" spans="4:8" x14ac:dyDescent="0.3">
      <c r="D165" s="39"/>
      <c r="E165" s="123" t="s">
        <v>121</v>
      </c>
      <c r="F165" s="31"/>
      <c r="G165" s="124"/>
      <c r="H165" s="23"/>
    </row>
    <row r="166" spans="4:8" ht="5.4" customHeight="1" x14ac:dyDescent="0.3">
      <c r="D166" s="39"/>
      <c r="E166" s="123"/>
      <c r="F166" s="31"/>
      <c r="G166" s="124"/>
      <c r="H166" s="23"/>
    </row>
    <row r="167" spans="4:8" x14ac:dyDescent="0.3">
      <c r="D167" s="39"/>
      <c r="E167" s="125" t="s">
        <v>122</v>
      </c>
      <c r="F167" s="31"/>
      <c r="G167" s="124"/>
      <c r="H167" s="23"/>
    </row>
    <row r="168" spans="4:8" ht="5.4" customHeight="1" x14ac:dyDescent="0.3">
      <c r="D168" s="39"/>
      <c r="E168" s="125"/>
      <c r="F168" s="31"/>
      <c r="G168" s="124"/>
      <c r="H168" s="23"/>
    </row>
    <row r="169" spans="4:8" x14ac:dyDescent="0.3">
      <c r="D169" s="39"/>
      <c r="E169" s="125" t="s">
        <v>123</v>
      </c>
      <c r="F169" s="31"/>
      <c r="G169" s="124"/>
      <c r="H169" s="23"/>
    </row>
    <row r="170" spans="4:8" x14ac:dyDescent="0.3">
      <c r="D170" s="39"/>
      <c r="E170" s="125" t="s">
        <v>124</v>
      </c>
      <c r="F170" s="31"/>
      <c r="G170" s="124"/>
      <c r="H170" s="23"/>
    </row>
    <row r="171" spans="4:8" x14ac:dyDescent="0.3">
      <c r="D171" s="39"/>
      <c r="E171" s="126"/>
      <c r="F171" s="127"/>
      <c r="G171" s="128"/>
      <c r="H171" s="23"/>
    </row>
    <row r="172" spans="4:8" x14ac:dyDescent="0.3">
      <c r="D172" s="39"/>
      <c r="E172" s="31"/>
      <c r="F172" s="31"/>
      <c r="G172" s="31"/>
      <c r="H172" s="23"/>
    </row>
    <row r="173" spans="4:8" ht="15" thickBot="1" x14ac:dyDescent="0.35">
      <c r="D173" s="27"/>
      <c r="E173" s="33"/>
      <c r="F173" s="33"/>
      <c r="G173" s="33"/>
      <c r="H173" s="41"/>
    </row>
  </sheetData>
  <phoneticPr fontId="7" type="noConversion"/>
  <hyperlinks>
    <hyperlink ref="G2" r:id="rId1" display="inquire@gretolitte.com" xr:uid="{1E98F3DE-8C69-455B-B558-FF2249F8DF4F}"/>
  </hyperlinks>
  <printOptions horizontalCentered="1"/>
  <pageMargins left="0.7" right="0.7" top="0.25" bottom="0.5" header="0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H52"/>
  <sheetViews>
    <sheetView view="pageBreakPreview" topLeftCell="A30" zoomScaleNormal="100" zoomScaleSheetLayoutView="100" workbookViewId="0">
      <selection activeCell="B57" sqref="B57:B58"/>
    </sheetView>
  </sheetViews>
  <sheetFormatPr defaultRowHeight="14.4" x14ac:dyDescent="0.3"/>
  <cols>
    <col min="3" max="3" width="5.109375" style="6" customWidth="1"/>
    <col min="4" max="4" width="0.88671875" customWidth="1"/>
    <col min="5" max="5" width="26.21875" bestFit="1" customWidth="1"/>
    <col min="6" max="6" width="7.109375" style="10" bestFit="1" customWidth="1"/>
    <col min="7" max="7" width="13.88671875" bestFit="1" customWidth="1"/>
    <col min="8" max="8" width="14.109375" bestFit="1" customWidth="1"/>
  </cols>
  <sheetData>
    <row r="4" spans="3:8" ht="15" thickBot="1" x14ac:dyDescent="0.35">
      <c r="C4" s="6" t="s">
        <v>13</v>
      </c>
    </row>
    <row r="5" spans="3:8" ht="18.600000000000001" thickBot="1" x14ac:dyDescent="0.4">
      <c r="E5" s="1" t="s">
        <v>0</v>
      </c>
      <c r="F5" s="12"/>
    </row>
    <row r="7" spans="3:8" ht="15" thickBot="1" x14ac:dyDescent="0.35">
      <c r="C7" s="6" t="s">
        <v>14</v>
      </c>
    </row>
    <row r="8" spans="3:8" ht="18.600000000000001" thickBot="1" x14ac:dyDescent="0.4">
      <c r="E8" s="9" t="s">
        <v>1</v>
      </c>
      <c r="F8" s="12"/>
      <c r="G8" s="34" t="s">
        <v>2</v>
      </c>
      <c r="H8" s="35" t="s">
        <v>3</v>
      </c>
    </row>
    <row r="10" spans="3:8" ht="15" thickBot="1" x14ac:dyDescent="0.35">
      <c r="C10" s="6" t="s">
        <v>15</v>
      </c>
    </row>
    <row r="11" spans="3:8" ht="18.600000000000001" thickBot="1" x14ac:dyDescent="0.4">
      <c r="E11" s="4" t="s">
        <v>9</v>
      </c>
      <c r="F11" s="12"/>
    </row>
    <row r="12" spans="3:8" s="10" customFormat="1" ht="15.6" x14ac:dyDescent="0.3">
      <c r="C12" s="11"/>
      <c r="E12" s="13" t="s">
        <v>16</v>
      </c>
      <c r="F12" s="13"/>
      <c r="G12" s="14" t="s">
        <v>17</v>
      </c>
      <c r="H12" s="14" t="s">
        <v>17</v>
      </c>
    </row>
    <row r="13" spans="3:8" x14ac:dyDescent="0.3">
      <c r="E13" t="s">
        <v>4</v>
      </c>
      <c r="G13" s="5">
        <f>121450*12</f>
        <v>1457400</v>
      </c>
      <c r="H13" s="5">
        <f>121450*12</f>
        <v>1457400</v>
      </c>
    </row>
    <row r="14" spans="3:8" x14ac:dyDescent="0.3">
      <c r="E14" t="s">
        <v>5</v>
      </c>
      <c r="G14" s="5">
        <v>685420</v>
      </c>
      <c r="H14" s="5">
        <v>685420</v>
      </c>
    </row>
    <row r="15" spans="3:8" x14ac:dyDescent="0.3">
      <c r="E15" t="s">
        <v>6</v>
      </c>
      <c r="G15" s="5">
        <v>548621</v>
      </c>
      <c r="H15" s="5">
        <v>548621</v>
      </c>
    </row>
    <row r="16" spans="3:8" x14ac:dyDescent="0.3">
      <c r="E16" t="s">
        <v>7</v>
      </c>
      <c r="G16" s="5">
        <f>200000*12</f>
        <v>2400000</v>
      </c>
      <c r="H16" s="5">
        <f>200000*12</f>
        <v>2400000</v>
      </c>
    </row>
    <row r="17" spans="3:8" x14ac:dyDescent="0.3">
      <c r="E17" t="s">
        <v>8</v>
      </c>
      <c r="G17" s="5">
        <v>565842</v>
      </c>
      <c r="H17" s="5">
        <v>565842</v>
      </c>
    </row>
    <row r="18" spans="3:8" x14ac:dyDescent="0.3">
      <c r="E18" s="6" t="s">
        <v>10</v>
      </c>
      <c r="F18" s="11"/>
      <c r="G18" s="7">
        <f>SUM(G13:G17)</f>
        <v>5657283</v>
      </c>
      <c r="H18" s="7">
        <f>SUM(H13:H17)</f>
        <v>5657283</v>
      </c>
    </row>
    <row r="19" spans="3:8" x14ac:dyDescent="0.3">
      <c r="E19" s="6"/>
      <c r="F19" s="11"/>
      <c r="G19" s="7"/>
      <c r="H19" s="7"/>
    </row>
    <row r="20" spans="3:8" ht="15" thickBot="1" x14ac:dyDescent="0.35">
      <c r="C20" s="6" t="s">
        <v>18</v>
      </c>
      <c r="G20" s="5"/>
    </row>
    <row r="21" spans="3:8" ht="18.600000000000001" thickBot="1" x14ac:dyDescent="0.4">
      <c r="E21" s="8" t="s">
        <v>30</v>
      </c>
      <c r="F21" s="12"/>
      <c r="G21" s="18">
        <f>ROUND(G42,2)</f>
        <v>938621.88</v>
      </c>
      <c r="H21" s="18">
        <f>ROUND(H52,2)</f>
        <v>692621.88</v>
      </c>
    </row>
    <row r="22" spans="3:8" x14ac:dyDescent="0.3">
      <c r="G22" s="5"/>
    </row>
    <row r="23" spans="3:8" x14ac:dyDescent="0.3">
      <c r="G23" s="5"/>
    </row>
    <row r="24" spans="3:8" x14ac:dyDescent="0.3">
      <c r="E24" s="6" t="s">
        <v>29</v>
      </c>
      <c r="F24" s="11"/>
      <c r="G24" s="5"/>
    </row>
    <row r="25" spans="3:8" ht="4.2" customHeight="1" x14ac:dyDescent="0.3">
      <c r="E25" s="6"/>
      <c r="F25" s="11"/>
      <c r="G25" s="5"/>
    </row>
    <row r="26" spans="3:8" x14ac:dyDescent="0.3">
      <c r="E26" t="s">
        <v>12</v>
      </c>
      <c r="G26" s="5"/>
    </row>
    <row r="27" spans="3:8" x14ac:dyDescent="0.3">
      <c r="G27" s="34" t="s">
        <v>2</v>
      </c>
      <c r="H27" s="35" t="s">
        <v>3</v>
      </c>
    </row>
    <row r="28" spans="3:8" x14ac:dyDescent="0.3">
      <c r="E28" t="s">
        <v>19</v>
      </c>
      <c r="G28" s="5">
        <f>ROUND(G16/4,0)</f>
        <v>600000</v>
      </c>
      <c r="H28" s="5">
        <f>ROUND(H16/4,0)</f>
        <v>600000</v>
      </c>
    </row>
    <row r="29" spans="3:8" x14ac:dyDescent="0.3">
      <c r="E29" t="s">
        <v>20</v>
      </c>
      <c r="G29" s="15">
        <f>MIN(G18-G28,1200000)</f>
        <v>1200000</v>
      </c>
      <c r="H29" s="15">
        <f>MIN(H18-H28,1800000)</f>
        <v>1800000</v>
      </c>
    </row>
    <row r="30" spans="3:8" s="6" customFormat="1" x14ac:dyDescent="0.3">
      <c r="E30" s="6" t="s">
        <v>21</v>
      </c>
      <c r="F30" s="11"/>
      <c r="G30" s="16">
        <f>SUM(G28:G29)</f>
        <v>1800000</v>
      </c>
      <c r="H30" s="16">
        <f>SUM(H28:H29)</f>
        <v>2400000</v>
      </c>
    </row>
    <row r="32" spans="3:8" s="6" customFormat="1" x14ac:dyDescent="0.3">
      <c r="E32" s="6" t="s">
        <v>22</v>
      </c>
      <c r="F32" s="11"/>
      <c r="G32" s="16">
        <f>G18-G30</f>
        <v>3857283</v>
      </c>
      <c r="H32" s="16">
        <f>H18-H30</f>
        <v>3257283</v>
      </c>
    </row>
    <row r="33" spans="5:8" ht="15" thickBot="1" x14ac:dyDescent="0.35"/>
    <row r="34" spans="5:8" x14ac:dyDescent="0.3">
      <c r="E34" s="19" t="s">
        <v>11</v>
      </c>
      <c r="F34" s="20"/>
      <c r="G34" s="21"/>
    </row>
    <row r="35" spans="5:8" x14ac:dyDescent="0.3">
      <c r="E35" s="36" t="s">
        <v>2</v>
      </c>
      <c r="F35" s="22"/>
      <c r="G35" s="23"/>
    </row>
    <row r="36" spans="5:8" x14ac:dyDescent="0.3">
      <c r="E36" s="24">
        <f>IF(G32&gt;500000,500000,G32)</f>
        <v>500000</v>
      </c>
      <c r="F36" s="25" t="s">
        <v>23</v>
      </c>
      <c r="G36" s="26">
        <f>E36*0.06</f>
        <v>30000</v>
      </c>
    </row>
    <row r="37" spans="5:8" x14ac:dyDescent="0.3">
      <c r="E37" s="24">
        <f>IF(G32&gt;500000,MIN(G32-E36,500000),0)</f>
        <v>500000</v>
      </c>
      <c r="F37" s="25" t="s">
        <v>24</v>
      </c>
      <c r="G37" s="26">
        <f>E37*0.12</f>
        <v>60000</v>
      </c>
    </row>
    <row r="38" spans="5:8" x14ac:dyDescent="0.3">
      <c r="E38" s="24">
        <f>IF(G32&gt;1000000,MIN(G32-E36-E37,500000),0)</f>
        <v>500000</v>
      </c>
      <c r="F38" s="25" t="s">
        <v>25</v>
      </c>
      <c r="G38" s="26">
        <f>E38*0.18</f>
        <v>90000</v>
      </c>
    </row>
    <row r="39" spans="5:8" x14ac:dyDescent="0.3">
      <c r="E39" s="24">
        <f>IF(G32&gt;1500000,MIN(G32-E36-E37-E38,500000),0)</f>
        <v>500000</v>
      </c>
      <c r="F39" s="25" t="s">
        <v>26</v>
      </c>
      <c r="G39" s="26">
        <f>E39*0.24</f>
        <v>120000</v>
      </c>
    </row>
    <row r="40" spans="5:8" x14ac:dyDescent="0.3">
      <c r="E40" s="24">
        <f>IF(G32&gt;2000000,MIN(G32-E36-E37-E38-E39,500000),0)</f>
        <v>500000</v>
      </c>
      <c r="F40" s="25" t="s">
        <v>27</v>
      </c>
      <c r="G40" s="26">
        <f>E40*0.3</f>
        <v>150000</v>
      </c>
    </row>
    <row r="41" spans="5:8" x14ac:dyDescent="0.3">
      <c r="E41" s="24">
        <f>IF(G32&gt;2500000,G32-E36-E37-E38-E39-E40,0)</f>
        <v>1357283</v>
      </c>
      <c r="F41" s="25" t="s">
        <v>28</v>
      </c>
      <c r="G41" s="26">
        <f>E41*0.36</f>
        <v>488621.88</v>
      </c>
    </row>
    <row r="42" spans="5:8" ht="15" thickBot="1" x14ac:dyDescent="0.35">
      <c r="E42" s="27"/>
      <c r="F42" s="28"/>
      <c r="G42" s="29">
        <f>SUM(G36:G41)</f>
        <v>938621.88</v>
      </c>
    </row>
    <row r="44" spans="5:8" ht="15" thickBot="1" x14ac:dyDescent="0.35"/>
    <row r="45" spans="5:8" x14ac:dyDescent="0.3">
      <c r="E45" s="19" t="s">
        <v>11</v>
      </c>
      <c r="F45" s="20"/>
      <c r="G45" s="30"/>
      <c r="H45" s="21"/>
    </row>
    <row r="46" spans="5:8" x14ac:dyDescent="0.3">
      <c r="E46" s="37" t="s">
        <v>3</v>
      </c>
      <c r="F46" s="22"/>
      <c r="G46" s="31"/>
      <c r="H46" s="23"/>
    </row>
    <row r="47" spans="5:8" x14ac:dyDescent="0.3">
      <c r="E47" s="24">
        <f>IF(H32&gt;1000000,1000000,H32)</f>
        <v>1000000</v>
      </c>
      <c r="F47" s="25" t="s">
        <v>23</v>
      </c>
      <c r="G47" s="31"/>
      <c r="H47" s="26">
        <f>E47*0.06</f>
        <v>60000</v>
      </c>
    </row>
    <row r="48" spans="5:8" x14ac:dyDescent="0.3">
      <c r="E48" s="24">
        <f>IF(H32&gt;1000000,MIN(H32-E47,500000),0)</f>
        <v>500000</v>
      </c>
      <c r="F48" s="25" t="s">
        <v>24</v>
      </c>
      <c r="G48" s="31"/>
      <c r="H48" s="26">
        <f>E48*0.18</f>
        <v>90000</v>
      </c>
    </row>
    <row r="49" spans="5:8" x14ac:dyDescent="0.3">
      <c r="E49" s="24">
        <f>IF(H32&gt;1500000,MIN(H32-E47-E48,500000),0)</f>
        <v>500000</v>
      </c>
      <c r="F49" s="25" t="s">
        <v>25</v>
      </c>
      <c r="G49" s="31"/>
      <c r="H49" s="26">
        <f>E49*0.24</f>
        <v>120000</v>
      </c>
    </row>
    <row r="50" spans="5:8" x14ac:dyDescent="0.3">
      <c r="E50" s="24">
        <f>IF(H32&gt;2000000,MIN(H32-E47-E48-E49,500000),0)</f>
        <v>500000</v>
      </c>
      <c r="F50" s="25" t="s">
        <v>26</v>
      </c>
      <c r="G50" s="31"/>
      <c r="H50" s="26">
        <f>E50*0.3</f>
        <v>150000</v>
      </c>
    </row>
    <row r="51" spans="5:8" x14ac:dyDescent="0.3">
      <c r="E51" s="24">
        <f>IF(H32&gt;2500000,H32-E47-E48-E49-E50,0)</f>
        <v>757283</v>
      </c>
      <c r="F51" s="25" t="s">
        <v>27</v>
      </c>
      <c r="G51" s="31"/>
      <c r="H51" s="26">
        <f>E51*0.36</f>
        <v>272621.88</v>
      </c>
    </row>
    <row r="52" spans="5:8" ht="15" thickBot="1" x14ac:dyDescent="0.35">
      <c r="E52" s="32"/>
      <c r="F52" s="28"/>
      <c r="G52" s="33"/>
      <c r="H52" s="29">
        <f>SUM(H47:H51)</f>
        <v>692621.88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9C47-BF25-4FB4-BD1E-5CC5D5D5775E}">
  <dimension ref="B2:I42"/>
  <sheetViews>
    <sheetView view="pageBreakPreview" zoomScaleNormal="100" zoomScaleSheetLayoutView="100" workbookViewId="0">
      <selection activeCell="H19" sqref="H19"/>
    </sheetView>
  </sheetViews>
  <sheetFormatPr defaultRowHeight="14.4" x14ac:dyDescent="0.3"/>
  <cols>
    <col min="2" max="2" width="55.44140625" bestFit="1" customWidth="1"/>
    <col min="3" max="3" width="2.6640625" customWidth="1"/>
    <col min="4" max="4" width="35.6640625" bestFit="1" customWidth="1"/>
    <col min="5" max="5" width="12.77734375" bestFit="1" customWidth="1"/>
    <col min="6" max="6" width="12.77734375" style="10" customWidth="1"/>
    <col min="7" max="7" width="10.21875" bestFit="1" customWidth="1"/>
    <col min="8" max="8" width="10.44140625" bestFit="1" customWidth="1"/>
  </cols>
  <sheetData>
    <row r="2" spans="2:9" ht="15" thickBot="1" x14ac:dyDescent="0.35">
      <c r="C2" s="6" t="s">
        <v>13</v>
      </c>
    </row>
    <row r="3" spans="2:9" ht="18.600000000000001" thickBot="1" x14ac:dyDescent="0.4">
      <c r="D3" s="1" t="s">
        <v>50</v>
      </c>
    </row>
    <row r="5" spans="2:9" ht="15" thickBot="1" x14ac:dyDescent="0.35">
      <c r="C5" s="6" t="s">
        <v>69</v>
      </c>
    </row>
    <row r="6" spans="2:9" ht="18.600000000000001" thickBot="1" x14ac:dyDescent="0.4">
      <c r="D6" s="3" t="s">
        <v>51</v>
      </c>
      <c r="G6" s="64" t="s">
        <v>72</v>
      </c>
      <c r="H6" s="65"/>
    </row>
    <row r="7" spans="2:9" x14ac:dyDescent="0.3">
      <c r="G7" s="38"/>
      <c r="H7" s="21"/>
    </row>
    <row r="8" spans="2:9" x14ac:dyDescent="0.3">
      <c r="B8" t="s">
        <v>64</v>
      </c>
      <c r="D8" s="66" t="s">
        <v>52</v>
      </c>
      <c r="E8" s="66" t="s">
        <v>53</v>
      </c>
      <c r="F8" s="62"/>
      <c r="G8" s="63"/>
      <c r="H8" s="26">
        <f>2800+13841</f>
        <v>16641</v>
      </c>
      <c r="I8" t="s">
        <v>101</v>
      </c>
    </row>
    <row r="9" spans="2:9" x14ac:dyDescent="0.3">
      <c r="B9" t="s">
        <v>65</v>
      </c>
      <c r="D9" s="60" t="s">
        <v>54</v>
      </c>
      <c r="E9" s="55">
        <v>1</v>
      </c>
      <c r="F9" s="57"/>
      <c r="G9" s="24">
        <f>ROUND(2300*1.18*1.02,0)</f>
        <v>2768</v>
      </c>
      <c r="H9" s="26">
        <f>E9*G9</f>
        <v>2768</v>
      </c>
      <c r="I9" t="s">
        <v>138</v>
      </c>
    </row>
    <row r="10" spans="2:9" x14ac:dyDescent="0.3">
      <c r="B10" t="s">
        <v>65</v>
      </c>
      <c r="D10" s="60" t="s">
        <v>55</v>
      </c>
      <c r="E10" s="55">
        <v>1</v>
      </c>
      <c r="F10" s="57"/>
      <c r="G10" s="24">
        <v>250</v>
      </c>
      <c r="H10" s="26">
        <f>E10*G10</f>
        <v>250</v>
      </c>
      <c r="I10" t="s">
        <v>139</v>
      </c>
    </row>
    <row r="11" spans="2:9" x14ac:dyDescent="0.3">
      <c r="B11" t="s">
        <v>68</v>
      </c>
      <c r="D11" t="s">
        <v>56</v>
      </c>
      <c r="E11" s="57"/>
      <c r="F11" s="57"/>
      <c r="G11" s="39"/>
      <c r="H11" s="26">
        <f>IF(E9=1,4000,IF(E9=2,6000,IF(E9&gt;2,8000,0)))</f>
        <v>4000</v>
      </c>
      <c r="I11" t="s">
        <v>138</v>
      </c>
    </row>
    <row r="12" spans="2:9" x14ac:dyDescent="0.3">
      <c r="B12" t="s">
        <v>103</v>
      </c>
      <c r="D12" s="60" t="s">
        <v>57</v>
      </c>
      <c r="E12" s="55" t="s">
        <v>60</v>
      </c>
      <c r="F12" s="57"/>
      <c r="G12" s="39"/>
      <c r="H12" s="26">
        <f>IF(E12="YES",SUM(G13:G14),0)</f>
        <v>5536</v>
      </c>
    </row>
    <row r="13" spans="2:9" x14ac:dyDescent="0.3">
      <c r="B13" t="s">
        <v>68</v>
      </c>
      <c r="D13" s="54" t="s">
        <v>58</v>
      </c>
      <c r="G13" s="24">
        <f>ROUND(E9*1150*1.18*1.02,0)</f>
        <v>1384</v>
      </c>
      <c r="H13" s="23"/>
      <c r="I13" t="s">
        <v>138</v>
      </c>
    </row>
    <row r="14" spans="2:9" x14ac:dyDescent="0.3">
      <c r="B14" t="s">
        <v>68</v>
      </c>
      <c r="D14" s="54" t="s">
        <v>59</v>
      </c>
      <c r="G14" s="24">
        <f>ROUND(1150*3*1.18*1.02,0)</f>
        <v>4152</v>
      </c>
      <c r="H14" s="23"/>
      <c r="I14" t="s">
        <v>101</v>
      </c>
    </row>
    <row r="15" spans="2:9" x14ac:dyDescent="0.3">
      <c r="B15" t="s">
        <v>103</v>
      </c>
      <c r="D15" s="60" t="s">
        <v>61</v>
      </c>
      <c r="E15" s="55" t="s">
        <v>60</v>
      </c>
      <c r="F15" s="57"/>
      <c r="G15" s="39"/>
      <c r="H15" s="26">
        <f>IF(E15="YES",3000,0)</f>
        <v>3000</v>
      </c>
      <c r="I15" t="s">
        <v>102</v>
      </c>
    </row>
    <row r="16" spans="2:9" x14ac:dyDescent="0.3">
      <c r="B16" t="s">
        <v>103</v>
      </c>
      <c r="D16" s="60" t="s">
        <v>62</v>
      </c>
      <c r="E16" s="55" t="s">
        <v>60</v>
      </c>
      <c r="F16" s="57"/>
      <c r="G16" s="39"/>
      <c r="H16" s="26">
        <f>IF(E16="YES",3000,0)</f>
        <v>3000</v>
      </c>
      <c r="I16" t="s">
        <v>102</v>
      </c>
    </row>
    <row r="17" spans="2:9" x14ac:dyDescent="0.3">
      <c r="B17" t="s">
        <v>103</v>
      </c>
      <c r="D17" s="61" t="s">
        <v>63</v>
      </c>
      <c r="E17" s="55" t="s">
        <v>60</v>
      </c>
      <c r="F17" s="57"/>
      <c r="G17" s="39"/>
      <c r="H17" s="26">
        <f>IF(E17="YES",7500,0)</f>
        <v>7500</v>
      </c>
      <c r="I17" t="s">
        <v>102</v>
      </c>
    </row>
    <row r="18" spans="2:9" ht="15" thickBot="1" x14ac:dyDescent="0.35">
      <c r="G18" s="27"/>
      <c r="H18" s="41"/>
    </row>
    <row r="19" spans="2:9" x14ac:dyDescent="0.3">
      <c r="D19" s="59" t="s">
        <v>73</v>
      </c>
      <c r="G19" s="31"/>
      <c r="H19" s="31"/>
    </row>
    <row r="20" spans="2:9" x14ac:dyDescent="0.3">
      <c r="G20" s="31"/>
      <c r="H20" s="31"/>
    </row>
    <row r="21" spans="2:9" ht="15" thickBot="1" x14ac:dyDescent="0.35">
      <c r="C21" s="6" t="s">
        <v>71</v>
      </c>
    </row>
    <row r="22" spans="2:9" ht="18.600000000000001" thickBot="1" x14ac:dyDescent="0.4">
      <c r="D22" s="8" t="s">
        <v>70</v>
      </c>
      <c r="F22" s="56">
        <f>MROUND(SUM(H8:H18),100)</f>
        <v>42700</v>
      </c>
    </row>
    <row r="23" spans="2:9" x14ac:dyDescent="0.3">
      <c r="H23" s="15">
        <f>F22*0.1</f>
        <v>4270</v>
      </c>
    </row>
    <row r="24" spans="2:9" x14ac:dyDescent="0.3">
      <c r="D24" s="58" t="s">
        <v>66</v>
      </c>
      <c r="H24" s="15">
        <f>F22*0.7</f>
        <v>29889.999999999996</v>
      </c>
    </row>
    <row r="25" spans="2:9" x14ac:dyDescent="0.3">
      <c r="D25" s="58" t="s">
        <v>109</v>
      </c>
    </row>
    <row r="26" spans="2:9" x14ac:dyDescent="0.3">
      <c r="D26" s="58" t="s">
        <v>67</v>
      </c>
    </row>
    <row r="27" spans="2:9" ht="15" thickBot="1" x14ac:dyDescent="0.35"/>
    <row r="28" spans="2:9" ht="18.600000000000001" thickBot="1" x14ac:dyDescent="0.4">
      <c r="D28" s="8" t="s">
        <v>104</v>
      </c>
    </row>
    <row r="30" spans="2:9" x14ac:dyDescent="0.3">
      <c r="C30" s="6" t="s">
        <v>105</v>
      </c>
    </row>
    <row r="31" spans="2:9" x14ac:dyDescent="0.3">
      <c r="D31" t="s">
        <v>106</v>
      </c>
    </row>
    <row r="32" spans="2:9" x14ac:dyDescent="0.3">
      <c r="D32" t="s">
        <v>107</v>
      </c>
    </row>
    <row r="33" spans="4:4" x14ac:dyDescent="0.3">
      <c r="D33" t="s">
        <v>108</v>
      </c>
    </row>
    <row r="34" spans="4:4" ht="15" thickBot="1" x14ac:dyDescent="0.35"/>
    <row r="35" spans="4:4" ht="18.600000000000001" thickBot="1" x14ac:dyDescent="0.4">
      <c r="D35" s="8" t="s">
        <v>110</v>
      </c>
    </row>
    <row r="37" spans="4:4" x14ac:dyDescent="0.3">
      <c r="D37" s="6" t="s">
        <v>135</v>
      </c>
    </row>
    <row r="38" spans="4:4" x14ac:dyDescent="0.3">
      <c r="D38" s="59" t="s">
        <v>111</v>
      </c>
    </row>
    <row r="40" spans="4:4" x14ac:dyDescent="0.3">
      <c r="D40" s="6" t="s">
        <v>136</v>
      </c>
    </row>
    <row r="41" spans="4:4" ht="15.6" x14ac:dyDescent="0.3">
      <c r="D41" s="116" t="s">
        <v>112</v>
      </c>
    </row>
    <row r="42" spans="4:4" ht="15.6" x14ac:dyDescent="0.3">
      <c r="D42" s="116" t="s">
        <v>137</v>
      </c>
    </row>
  </sheetData>
  <dataConsolidate/>
  <mergeCells count="1">
    <mergeCell ref="G6:H6"/>
  </mergeCells>
  <dataValidations count="2">
    <dataValidation type="list" allowBlank="1" showInputMessage="1" showErrorMessage="1" errorTitle="You Must Select Yes or No" promptTitle="Select Yes or No" sqref="E12:F12" xr:uid="{B7AEC28C-CDE7-4A6A-9E04-B0E0CC2EA4C5}">
      <formula1>"Yes, No"</formula1>
    </dataValidation>
    <dataValidation type="list" allowBlank="1" showInputMessage="1" showErrorMessage="1" errorTitle="Select only Yes or No" promptTitle="Select Yes or No" sqref="E15:F17" xr:uid="{54F422B7-C8FA-4C4A-8305-670DDAADAD8C}">
      <formula1>"Yes, 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Tax Chart</vt:lpstr>
      <vt:lpstr>Personal Tax Calculator </vt:lpstr>
      <vt:lpstr>Quote for Register a Company </vt:lpstr>
      <vt:lpstr>'Personal Tax Calculator '!Print_Area</vt:lpstr>
      <vt:lpstr>'Quote for Register a Company '!Print_Area</vt:lpstr>
      <vt:lpstr>'Tax Chart'!Print_Area</vt:lpstr>
      <vt:lpstr>'Tax Chart'!Print_Titles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Nuwan Mahesh</dc:creator>
  <cp:keywords/>
  <dc:description/>
  <cp:lastModifiedBy>Nuwan Mahesh</cp:lastModifiedBy>
  <cp:revision/>
  <cp:lastPrinted>2025-12-14T10:10:18Z</cp:lastPrinted>
  <dcterms:created xsi:type="dcterms:W3CDTF">2025-12-13T00:50:39Z</dcterms:created>
  <dcterms:modified xsi:type="dcterms:W3CDTF">2025-12-14T13:30:57Z</dcterms:modified>
  <cp:category/>
  <cp:contentStatus/>
</cp:coreProperties>
</file>